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10" activeTab="3"/>
  </bookViews>
  <sheets>
    <sheet name="Equips 1aC" sheetId="1" r:id="rId1"/>
    <sheet name="Equips 2aC" sheetId="2" r:id="rId2"/>
    <sheet name="Equips 3a C" sheetId="3" r:id="rId3"/>
    <sheet name="Equips 4a C" sheetId="4" r:id="rId4"/>
    <sheet name="Individual" sheetId="5" r:id="rId5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'Individual'!$C$4:$AY$48</definedName>
    <definedName name="_xlnm.Print_Area" localSheetId="0">'Equips 1aC'!$A$1:$J$49</definedName>
    <definedName name="_xlnm.Print_Area" localSheetId="4">'Individual'!$A$1:$AY$47</definedName>
    <definedName name="Imprimir_área_IM" localSheetId="4">'Individual'!$A$1:$AY$47</definedName>
  </definedNames>
  <calcPr fullCalcOnLoad="1"/>
</workbook>
</file>

<file path=xl/sharedStrings.xml><?xml version="1.0" encoding="utf-8"?>
<sst xmlns="http://schemas.openxmlformats.org/spreadsheetml/2006/main" count="219" uniqueCount="87">
  <si>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</si>
  <si>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</si>
  <si>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</si>
  <si>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</si>
  <si>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</si>
  <si>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</si>
  <si>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</si>
  <si>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</si>
  <si>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</si>
  <si>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</si>
  <si>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</si>
  <si>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</si>
  <si>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</si>
  <si>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</si>
  <si>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</si>
  <si>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</si>
  <si>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</si>
  <si>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</si>
  <si>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</si>
  <si>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</si>
  <si>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</si>
  <si>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</si>
  <si>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CON.</t>
  </si>
  <si>
    <t>4a CON.</t>
  </si>
  <si>
    <t>4a C</t>
  </si>
  <si>
    <t>LLIGA CATALANA DE BOWLING 2019-2020</t>
  </si>
  <si>
    <t>5a partida</t>
  </si>
  <si>
    <t xml:space="preserve">DIVISIÓ D'HONOR </t>
  </si>
  <si>
    <t>JOVENTUT AL-VICI A</t>
  </si>
  <si>
    <t>DIAGONAL</t>
  </si>
  <si>
    <t>CAT FIGUERES</t>
  </si>
  <si>
    <t>SWEETRADE A</t>
  </si>
  <si>
    <t>DIAMOND</t>
  </si>
  <si>
    <t xml:space="preserve">XTREME </t>
  </si>
  <si>
    <t>XTREME A</t>
  </si>
  <si>
    <t>David Ansaldo Molina</t>
  </si>
  <si>
    <t>Joventut Al-Vici</t>
  </si>
  <si>
    <t>Pau Ortega Sanz</t>
  </si>
  <si>
    <t>Jordi Tubella Murgadas</t>
  </si>
  <si>
    <t>Joan Creus Martori</t>
  </si>
  <si>
    <t>Fernando Gómez Quirante</t>
  </si>
  <si>
    <t>Axel Guimó Miranda</t>
  </si>
  <si>
    <t>Diagonal</t>
  </si>
  <si>
    <t>Sergi Montaña López</t>
  </si>
  <si>
    <t>Joan Vall Ruiz</t>
  </si>
  <si>
    <t>Juan José Bustos Marcos</t>
  </si>
  <si>
    <t>Juan Enrique Rosa Funes</t>
  </si>
  <si>
    <t>Daniel Puentes Galvan</t>
  </si>
  <si>
    <t>Cat Figueres</t>
  </si>
  <si>
    <t>Manel Gimeno Albert</t>
  </si>
  <si>
    <t>Daniel Cuartero Querol</t>
  </si>
  <si>
    <t>Carlos Domónguez Martínez</t>
  </si>
  <si>
    <t>Carlos Martí Pi-Figueras</t>
  </si>
  <si>
    <t xml:space="preserve">Artur Colomer Soler </t>
  </si>
  <si>
    <t xml:space="preserve">Sweetrade </t>
  </si>
  <si>
    <t>Àlvar Cardona Burgués</t>
  </si>
  <si>
    <t>Lluís Montfort Rifé</t>
  </si>
  <si>
    <t>Íngrid Julià Inglés</t>
  </si>
  <si>
    <t>Andrés Sanz Ruiz</t>
  </si>
  <si>
    <t>Diego Peña Noble</t>
  </si>
  <si>
    <t>Diamond</t>
  </si>
  <si>
    <t>Julien Droz</t>
  </si>
  <si>
    <t>Francisco Hernández Salguero</t>
  </si>
  <si>
    <t>Josep Oriol Navarro Cañas</t>
  </si>
  <si>
    <t>Eduard Albert Manau</t>
  </si>
  <si>
    <t>Òscar Sánchez Mata</t>
  </si>
  <si>
    <t>Moisés Sempere Gancharro</t>
  </si>
  <si>
    <t>Xtreme</t>
  </si>
  <si>
    <t>Jordi Martí Subirà</t>
  </si>
  <si>
    <t>Ivan Jiménez Núñez</t>
  </si>
  <si>
    <t>Juan Luzdivino Recio Costas</t>
  </si>
  <si>
    <t>Moisés Pérez Ibáñez</t>
  </si>
  <si>
    <t>Rong Bin Siti Ling</t>
  </si>
  <si>
    <t>Lee Yu-Wen</t>
  </si>
  <si>
    <t>Keyla Vásquez Mangia</t>
  </si>
  <si>
    <t>Sergio Retamal Rojas</t>
  </si>
  <si>
    <t>JOVENUT AL-VICI A</t>
  </si>
  <si>
    <t xml:space="preserve">CAT FIGUERES </t>
  </si>
  <si>
    <t xml:space="preserve">SWEETRADE </t>
  </si>
  <si>
    <t>José Rubio Hernández</t>
  </si>
  <si>
    <t>Álvaro-José Cardona Rosell</t>
  </si>
  <si>
    <t>Mojarro Postigo, Lia</t>
  </si>
  <si>
    <t>3a CONCENTRACIÓ</t>
  </si>
  <si>
    <t>2a CONCENTRACIÓ</t>
  </si>
  <si>
    <t>4a CONCENTRACIÓ</t>
  </si>
  <si>
    <t>XTREME</t>
  </si>
  <si>
    <t>SWEETRADE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</si>
</sst>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8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3" borderId="14" xfId="0" applyFont="1" applyFill="1" applyBorder="1" applyAlignment="1">
      <alignment/>
    </xf>
    <xf numFmtId="0" fontId="7" fillId="11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2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2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31">
      <selection activeCell="B44" sqref="B44:E49"/>
    </sheetView>
  </sheetViews>
  <sheetFormatPr defaultColWidth="11.375" defaultRowHeight="12.75"/>
  <cols>
    <col min="1" max="1" width="11.375" style="10" customWidth="1"/>
    <col min="2" max="2" width="11.375" style="11" customWidth="1"/>
    <col min="3" max="3" width="15.50390625" style="11" bestFit="1" customWidth="1"/>
    <col min="4" max="4" width="8.7539062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25</v>
      </c>
      <c r="E3" s="9"/>
      <c r="F3" s="9"/>
      <c r="G3" s="9"/>
      <c r="H3" s="9"/>
      <c r="I3" s="9"/>
      <c r="J3" s="9"/>
      <c r="K3" s="9"/>
    </row>
    <row r="4" spans="4:11" ht="15.7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27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.75">
      <c r="C7" s="12" t="s">
        <v>3</v>
      </c>
      <c r="D7" s="13">
        <v>43772</v>
      </c>
      <c r="E7" s="12"/>
      <c r="G7" s="12"/>
      <c r="H7" s="12" t="s">
        <v>6</v>
      </c>
      <c r="I7" s="14"/>
      <c r="J7" s="12"/>
      <c r="K7" s="12"/>
    </row>
    <row r="8" spans="1:11" ht="16.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28</v>
      </c>
      <c r="D9" s="20"/>
      <c r="E9" s="21">
        <v>4</v>
      </c>
      <c r="G9" s="3" t="s">
        <v>29</v>
      </c>
      <c r="I9" s="21">
        <v>6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30</v>
      </c>
      <c r="E11" s="21">
        <v>0</v>
      </c>
      <c r="F11" s="21"/>
      <c r="G11" s="3" t="s">
        <v>31</v>
      </c>
      <c r="I11" s="21">
        <v>10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32</v>
      </c>
      <c r="E13" s="21">
        <v>10</v>
      </c>
      <c r="F13" s="21"/>
      <c r="G13" s="3" t="s">
        <v>33</v>
      </c>
      <c r="I13" s="21">
        <v>0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DIAMOND</v>
      </c>
      <c r="E15" s="21">
        <v>2</v>
      </c>
      <c r="F15" s="21"/>
      <c r="G15" s="19" t="str">
        <f>G11</f>
        <v>SWEETRADE A</v>
      </c>
      <c r="I15" s="21">
        <v>8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JOVENTUT AL-VICI A</v>
      </c>
      <c r="E17" s="21">
        <v>9</v>
      </c>
      <c r="F17" s="21"/>
      <c r="G17" s="19" t="str">
        <f>G13</f>
        <v>XTREME </v>
      </c>
      <c r="I17" s="21">
        <v>1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DIAGONAL</v>
      </c>
      <c r="E19" s="21">
        <v>10</v>
      </c>
      <c r="F19" s="21"/>
      <c r="G19" s="19" t="str">
        <f>C11</f>
        <v>CAT FIGUERES</v>
      </c>
      <c r="I19" s="21">
        <v>0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CAT FIGUERES</v>
      </c>
      <c r="E21" s="21">
        <v>4</v>
      </c>
      <c r="F21" s="21"/>
      <c r="G21" s="19" t="str">
        <f>C9</f>
        <v>JOVENTUT AL-VICI A</v>
      </c>
      <c r="I21" s="21">
        <v>6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DIAGONAL</v>
      </c>
      <c r="E23" s="21">
        <v>10</v>
      </c>
      <c r="F23" s="21"/>
      <c r="G23" s="19" t="str">
        <f>C13</f>
        <v>DIAMOND</v>
      </c>
      <c r="I23" s="21">
        <v>0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XTREME </v>
      </c>
      <c r="E25" s="21">
        <v>1</v>
      </c>
      <c r="F25" s="21"/>
      <c r="G25" s="19" t="str">
        <f>G11</f>
        <v>SWEETRADE A</v>
      </c>
      <c r="I25" s="21">
        <v>9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DIAGONAL</v>
      </c>
      <c r="E27" s="21">
        <v>10</v>
      </c>
      <c r="F27" s="21"/>
      <c r="G27" s="19" t="str">
        <f>G13</f>
        <v>XTREME </v>
      </c>
      <c r="I27" s="21">
        <v>0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SWEETRADE A</v>
      </c>
      <c r="E29" s="21">
        <v>5</v>
      </c>
      <c r="F29" s="21"/>
      <c r="G29" s="19" t="str">
        <f>C9</f>
        <v>JOVENTUT AL-VICI A</v>
      </c>
      <c r="I29" s="21">
        <v>5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CAT FIGUERES</v>
      </c>
      <c r="E31" s="21">
        <v>2</v>
      </c>
      <c r="G31" s="19" t="str">
        <f>C13</f>
        <v>DIAMOND</v>
      </c>
      <c r="I31" s="21">
        <v>8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26</v>
      </c>
      <c r="C33" s="3" t="s">
        <v>28</v>
      </c>
      <c r="E33" s="21">
        <v>10</v>
      </c>
      <c r="F33" s="21"/>
      <c r="G33" s="3" t="s">
        <v>32</v>
      </c>
      <c r="I33" s="21">
        <v>0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XTREME </v>
      </c>
      <c r="E35" s="21">
        <v>1</v>
      </c>
      <c r="F35" s="21"/>
      <c r="G35" s="3" t="s">
        <v>30</v>
      </c>
      <c r="I35" s="21">
        <v>9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31</v>
      </c>
      <c r="E37" s="21">
        <v>8</v>
      </c>
      <c r="G37" s="19" t="str">
        <f>C19</f>
        <v>DIAGONAL</v>
      </c>
      <c r="I37" s="21">
        <v>2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2" customFormat="1" ht="18.75">
      <c r="A41" s="26"/>
      <c r="B41" s="27" t="s">
        <v>11</v>
      </c>
      <c r="H41" s="14"/>
    </row>
    <row r="43" spans="1:9" s="27" customFormat="1" ht="18.75">
      <c r="A43" s="28"/>
      <c r="B43" s="29" t="s">
        <v>12</v>
      </c>
      <c r="C43" s="30"/>
      <c r="D43" s="30"/>
      <c r="E43" s="31" t="s">
        <v>20</v>
      </c>
      <c r="F43" s="31" t="s">
        <v>21</v>
      </c>
      <c r="G43" s="31" t="s">
        <v>22</v>
      </c>
      <c r="H43" s="31" t="s">
        <v>23</v>
      </c>
      <c r="I43" s="31" t="s">
        <v>2</v>
      </c>
    </row>
    <row r="44" spans="2:10" ht="21">
      <c r="B44" s="5" t="s">
        <v>31</v>
      </c>
      <c r="C44" s="32"/>
      <c r="D44" s="33"/>
      <c r="E44" s="34">
        <f>(10+8+9+5+8)</f>
        <v>40</v>
      </c>
      <c r="F44" s="36"/>
      <c r="G44" s="36"/>
      <c r="H44" s="36"/>
      <c r="I44" s="37">
        <f aca="true" t="shared" si="0" ref="I44:I49">SUM(E44:H44)</f>
        <v>40</v>
      </c>
      <c r="J44" s="14"/>
    </row>
    <row r="45" spans="2:10" ht="21">
      <c r="B45" s="6" t="s">
        <v>29</v>
      </c>
      <c r="C45" s="66"/>
      <c r="D45" s="67"/>
      <c r="E45" s="34">
        <f>(6+10+10+10+2)</f>
        <v>38</v>
      </c>
      <c r="F45" s="35"/>
      <c r="G45" s="35"/>
      <c r="H45" s="36"/>
      <c r="I45" s="37">
        <f t="shared" si="0"/>
        <v>38</v>
      </c>
      <c r="J45" s="38"/>
    </row>
    <row r="46" spans="2:10" ht="21">
      <c r="B46" s="5" t="s">
        <v>28</v>
      </c>
      <c r="C46" s="32"/>
      <c r="D46" s="33"/>
      <c r="E46" s="34">
        <f>(4+9+6+5+10)</f>
        <v>34</v>
      </c>
      <c r="F46" s="35"/>
      <c r="G46" s="35"/>
      <c r="H46" s="36"/>
      <c r="I46" s="37">
        <f t="shared" si="0"/>
        <v>34</v>
      </c>
      <c r="J46" s="38"/>
    </row>
    <row r="47" spans="2:10" ht="21">
      <c r="B47" s="5" t="s">
        <v>32</v>
      </c>
      <c r="C47" s="39"/>
      <c r="D47" s="40"/>
      <c r="E47" s="34">
        <f>(10+2+0+8+0)</f>
        <v>20</v>
      </c>
      <c r="F47" s="35"/>
      <c r="G47" s="35"/>
      <c r="H47" s="36"/>
      <c r="I47" s="37">
        <f t="shared" si="0"/>
        <v>20</v>
      </c>
      <c r="J47" s="38"/>
    </row>
    <row r="48" spans="2:10" ht="21">
      <c r="B48" s="5" t="s">
        <v>30</v>
      </c>
      <c r="C48" s="39"/>
      <c r="D48" s="40"/>
      <c r="E48" s="34">
        <f>(0+0+4+2+9)</f>
        <v>15</v>
      </c>
      <c r="F48" s="35"/>
      <c r="G48" s="35"/>
      <c r="H48" s="36"/>
      <c r="I48" s="37">
        <f t="shared" si="0"/>
        <v>15</v>
      </c>
      <c r="J48" s="38"/>
    </row>
    <row r="49" spans="2:10" ht="21">
      <c r="B49" s="5" t="s">
        <v>34</v>
      </c>
      <c r="C49" s="32"/>
      <c r="D49" s="33"/>
      <c r="E49" s="34">
        <f>(0+1+1+0+1)</f>
        <v>3</v>
      </c>
      <c r="F49" s="35"/>
      <c r="G49" s="35"/>
      <c r="H49" s="36"/>
      <c r="I49" s="37">
        <f t="shared" si="0"/>
        <v>3</v>
      </c>
      <c r="J49" s="38"/>
    </row>
    <row r="50" spans="5:11" ht="15.75">
      <c r="E50" s="38"/>
      <c r="F50" s="38"/>
      <c r="G50" s="38"/>
      <c r="H50" s="38"/>
      <c r="I50" s="38"/>
      <c r="J50" s="38"/>
      <c r="K50" s="38"/>
    </row>
    <row r="51" spans="5:11" ht="15.75">
      <c r="E51" s="38"/>
      <c r="F51" s="38"/>
      <c r="G51" s="38"/>
      <c r="H51" s="38"/>
      <c r="I51" s="38"/>
      <c r="J51" s="38"/>
      <c r="K51" s="38"/>
    </row>
    <row r="52" spans="5:11" ht="15.75">
      <c r="E52" s="38"/>
      <c r="F52" s="38"/>
      <c r="G52" s="38"/>
      <c r="H52" s="38"/>
      <c r="I52" s="38"/>
      <c r="J52" s="38"/>
      <c r="K52" s="38"/>
    </row>
    <row r="53" spans="5:11" ht="15.75">
      <c r="E53" s="38"/>
      <c r="F53" s="38"/>
      <c r="G53" s="38"/>
      <c r="H53" s="38"/>
      <c r="I53" s="38"/>
      <c r="J53" s="38"/>
      <c r="K53" s="38"/>
    </row>
    <row r="54" spans="5:11" ht="15.75">
      <c r="E54" s="38"/>
      <c r="F54" s="38"/>
      <c r="G54" s="38"/>
      <c r="H54" s="38"/>
      <c r="I54" s="38"/>
      <c r="J54" s="38"/>
      <c r="K54" s="38"/>
    </row>
    <row r="55" spans="5:11" ht="15.75">
      <c r="E55" s="38"/>
      <c r="F55" s="38"/>
      <c r="G55" s="38"/>
      <c r="H55" s="38"/>
      <c r="I55" s="38"/>
      <c r="J55" s="38"/>
      <c r="K55" s="38"/>
    </row>
    <row r="56" spans="5:11" ht="15.75">
      <c r="E56" s="38"/>
      <c r="F56" s="38"/>
      <c r="G56" s="38"/>
      <c r="H56" s="38"/>
      <c r="I56" s="38"/>
      <c r="J56" s="38"/>
      <c r="K56" s="38"/>
    </row>
    <row r="57" spans="5:11" ht="15.75">
      <c r="E57" s="38"/>
      <c r="F57" s="38"/>
      <c r="G57" s="38"/>
      <c r="H57" s="38"/>
      <c r="I57" s="38"/>
      <c r="J57" s="38"/>
      <c r="K57" s="38"/>
    </row>
    <row r="58" spans="5:11" ht="15.75">
      <c r="E58" s="38"/>
      <c r="F58" s="38"/>
      <c r="G58" s="38"/>
      <c r="H58" s="38"/>
      <c r="I58" s="38"/>
      <c r="J58" s="38"/>
      <c r="K58" s="38"/>
    </row>
    <row r="59" spans="5:11" ht="15.75">
      <c r="E59" s="38"/>
      <c r="F59" s="38"/>
      <c r="G59" s="38"/>
      <c r="H59" s="38"/>
      <c r="I59" s="38"/>
      <c r="J59" s="38"/>
      <c r="K59" s="38"/>
    </row>
    <row r="60" spans="5:11" ht="15.75">
      <c r="E60" s="38"/>
      <c r="F60" s="38"/>
      <c r="G60" s="38"/>
      <c r="H60" s="38"/>
      <c r="I60" s="38"/>
      <c r="J60" s="38"/>
      <c r="K60" s="38"/>
    </row>
    <row r="61" spans="5:11" ht="15.75">
      <c r="E61" s="38"/>
      <c r="F61" s="38"/>
      <c r="G61" s="38"/>
      <c r="H61" s="38"/>
      <c r="I61" s="38"/>
      <c r="J61" s="38"/>
      <c r="K61" s="38"/>
    </row>
    <row r="62" spans="5:11" ht="15.75">
      <c r="E62" s="38"/>
      <c r="F62" s="38"/>
      <c r="G62" s="38"/>
      <c r="H62" s="38"/>
      <c r="I62" s="38"/>
      <c r="J62" s="38"/>
      <c r="K62" s="38"/>
    </row>
    <row r="63" spans="5:11" ht="15.75">
      <c r="E63" s="38"/>
      <c r="F63" s="38"/>
      <c r="G63" s="38"/>
      <c r="H63" s="38"/>
      <c r="I63" s="38"/>
      <c r="J63" s="38"/>
      <c r="K63" s="38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">
      <selection activeCell="K19" sqref="K19:K20"/>
    </sheetView>
  </sheetViews>
  <sheetFormatPr defaultColWidth="11.375" defaultRowHeight="12.75"/>
  <cols>
    <col min="1" max="1" width="11.375" style="10" customWidth="1"/>
    <col min="2" max="2" width="11.375" style="11" customWidth="1"/>
    <col min="3" max="3" width="15.50390625" style="11" bestFit="1" customWidth="1"/>
    <col min="4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25</v>
      </c>
      <c r="E3" s="9"/>
      <c r="F3" s="9"/>
      <c r="G3" s="9"/>
      <c r="H3" s="9"/>
      <c r="I3" s="9"/>
      <c r="J3" s="9"/>
      <c r="K3" s="9"/>
    </row>
    <row r="4" spans="4:11" ht="15.7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27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.75">
      <c r="C7" s="12" t="s">
        <v>3</v>
      </c>
      <c r="D7" s="13">
        <v>43779</v>
      </c>
      <c r="E7" s="12"/>
      <c r="G7" s="12"/>
      <c r="H7" s="12" t="s">
        <v>83</v>
      </c>
      <c r="I7" s="14"/>
      <c r="J7" s="12"/>
      <c r="K7" s="12"/>
    </row>
    <row r="8" spans="1:11" ht="16.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28</v>
      </c>
      <c r="D9" s="20"/>
      <c r="E9" s="21">
        <v>3</v>
      </c>
      <c r="G9" s="3" t="s">
        <v>29</v>
      </c>
      <c r="I9" s="21">
        <v>7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30</v>
      </c>
      <c r="E11" s="21">
        <v>4</v>
      </c>
      <c r="F11" s="21"/>
      <c r="G11" s="3" t="s">
        <v>31</v>
      </c>
      <c r="I11" s="21">
        <v>6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32</v>
      </c>
      <c r="E13" s="21">
        <v>6</v>
      </c>
      <c r="F13" s="21"/>
      <c r="G13" s="3" t="s">
        <v>34</v>
      </c>
      <c r="I13" s="21">
        <v>4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DIAMOND</v>
      </c>
      <c r="E15" s="21">
        <v>1</v>
      </c>
      <c r="F15" s="21"/>
      <c r="G15" s="19" t="str">
        <f>G11</f>
        <v>SWEETRADE A</v>
      </c>
      <c r="I15" s="21">
        <v>9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JOVENTUT AL-VICI A</v>
      </c>
      <c r="E17" s="21">
        <v>6</v>
      </c>
      <c r="F17" s="21"/>
      <c r="G17" s="19" t="str">
        <f>G13</f>
        <v>XTREME A</v>
      </c>
      <c r="I17" s="21">
        <v>4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DIAGONAL</v>
      </c>
      <c r="E19" s="21">
        <v>7</v>
      </c>
      <c r="F19" s="21"/>
      <c r="G19" s="19" t="str">
        <f>C11</f>
        <v>CAT FIGUERES</v>
      </c>
      <c r="I19" s="21">
        <v>3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CAT FIGUERES</v>
      </c>
      <c r="E21" s="21">
        <v>3</v>
      </c>
      <c r="F21" s="21"/>
      <c r="G21" s="19" t="str">
        <f>C9</f>
        <v>JOVENTUT AL-VICI A</v>
      </c>
      <c r="I21" s="21">
        <v>7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DIAGONAL</v>
      </c>
      <c r="E23" s="21">
        <v>3</v>
      </c>
      <c r="F23" s="21"/>
      <c r="G23" s="19" t="str">
        <f>C13</f>
        <v>DIAMOND</v>
      </c>
      <c r="I23" s="21">
        <v>7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XTREME A</v>
      </c>
      <c r="E25" s="21">
        <v>3</v>
      </c>
      <c r="F25" s="21"/>
      <c r="G25" s="19" t="str">
        <f>G11</f>
        <v>SWEETRADE A</v>
      </c>
      <c r="I25" s="21">
        <v>7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DIAGONAL</v>
      </c>
      <c r="E27" s="21">
        <v>10</v>
      </c>
      <c r="F27" s="21"/>
      <c r="G27" s="19" t="str">
        <f>G13</f>
        <v>XTREME A</v>
      </c>
      <c r="I27" s="21">
        <v>0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SWEETRADE A</v>
      </c>
      <c r="E29" s="21">
        <v>9</v>
      </c>
      <c r="F29" s="21"/>
      <c r="G29" s="19" t="str">
        <f>C9</f>
        <v>JOVENTUT AL-VICI A</v>
      </c>
      <c r="I29" s="21">
        <v>1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CAT FIGUERES</v>
      </c>
      <c r="E31" s="21">
        <v>1</v>
      </c>
      <c r="G31" s="19" t="str">
        <f>C13</f>
        <v>DIAMOND</v>
      </c>
      <c r="I31" s="21">
        <v>9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26</v>
      </c>
      <c r="C33" s="3" t="s">
        <v>28</v>
      </c>
      <c r="E33" s="21">
        <v>6</v>
      </c>
      <c r="F33" s="21"/>
      <c r="G33" s="3" t="s">
        <v>32</v>
      </c>
      <c r="I33" s="21">
        <v>4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XTREME A</v>
      </c>
      <c r="E35" s="21">
        <v>6</v>
      </c>
      <c r="F35" s="21"/>
      <c r="G35" s="3" t="s">
        <v>30</v>
      </c>
      <c r="I35" s="21">
        <v>4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31</v>
      </c>
      <c r="E37" s="21">
        <v>6</v>
      </c>
      <c r="G37" s="19" t="str">
        <f>C19</f>
        <v>DIAGONAL</v>
      </c>
      <c r="I37" s="21">
        <v>4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2" customFormat="1" ht="18.75">
      <c r="A41" s="26"/>
      <c r="B41" s="27" t="s">
        <v>11</v>
      </c>
      <c r="H41" s="14"/>
    </row>
    <row r="43" spans="1:9" s="27" customFormat="1" ht="18.75">
      <c r="A43" s="28"/>
      <c r="B43" s="29" t="s">
        <v>12</v>
      </c>
      <c r="C43" s="30"/>
      <c r="D43" s="30"/>
      <c r="E43" s="31" t="s">
        <v>20</v>
      </c>
      <c r="F43" s="31" t="s">
        <v>21</v>
      </c>
      <c r="G43" s="31" t="s">
        <v>22</v>
      </c>
      <c r="H43" s="31" t="s">
        <v>23</v>
      </c>
      <c r="I43" s="31" t="s">
        <v>2</v>
      </c>
    </row>
    <row r="44" spans="2:10" ht="21">
      <c r="B44" s="5" t="s">
        <v>31</v>
      </c>
      <c r="C44" s="32"/>
      <c r="D44" s="33"/>
      <c r="E44" s="34">
        <f>(10+8+9+5+8)</f>
        <v>40</v>
      </c>
      <c r="F44" s="34">
        <f>(6+9+7+9+6)</f>
        <v>37</v>
      </c>
      <c r="G44" s="35"/>
      <c r="H44" s="36"/>
      <c r="I44" s="37">
        <f aca="true" t="shared" si="0" ref="I44:I49">SUM(E44:H44)</f>
        <v>77</v>
      </c>
      <c r="J44" s="14"/>
    </row>
    <row r="45" spans="2:10" ht="21">
      <c r="B45" s="6" t="s">
        <v>29</v>
      </c>
      <c r="C45" s="66"/>
      <c r="D45" s="67"/>
      <c r="E45" s="34">
        <f>(6+10+10+10+2)</f>
        <v>38</v>
      </c>
      <c r="F45" s="34">
        <f>(7+7+3+10+4)</f>
        <v>31</v>
      </c>
      <c r="G45" s="35"/>
      <c r="H45" s="36"/>
      <c r="I45" s="37">
        <f t="shared" si="0"/>
        <v>69</v>
      </c>
      <c r="J45" s="38"/>
    </row>
    <row r="46" spans="2:10" ht="21">
      <c r="B46" s="5" t="s">
        <v>28</v>
      </c>
      <c r="C46" s="32"/>
      <c r="D46" s="33"/>
      <c r="E46" s="34">
        <f>(4+9+6+5+10)</f>
        <v>34</v>
      </c>
      <c r="F46" s="34">
        <f>(3+6+7+1+6)</f>
        <v>23</v>
      </c>
      <c r="G46" s="35"/>
      <c r="H46" s="36"/>
      <c r="I46" s="37">
        <f t="shared" si="0"/>
        <v>57</v>
      </c>
      <c r="J46" s="38"/>
    </row>
    <row r="47" spans="2:10" ht="21">
      <c r="B47" s="5" t="s">
        <v>32</v>
      </c>
      <c r="C47" s="39"/>
      <c r="D47" s="40"/>
      <c r="E47" s="34">
        <f>(10+2+0+8+0)</f>
        <v>20</v>
      </c>
      <c r="F47" s="34">
        <f>(6+1+7+9+4)</f>
        <v>27</v>
      </c>
      <c r="G47" s="36"/>
      <c r="H47" s="36"/>
      <c r="I47" s="37">
        <f t="shared" si="0"/>
        <v>47</v>
      </c>
      <c r="J47" s="38"/>
    </row>
    <row r="48" spans="2:10" ht="21">
      <c r="B48" s="5" t="s">
        <v>30</v>
      </c>
      <c r="C48" s="39"/>
      <c r="D48" s="40"/>
      <c r="E48" s="34">
        <f>(0+0+4+2+9)</f>
        <v>15</v>
      </c>
      <c r="F48" s="34">
        <f>(4+3+3+1+4)</f>
        <v>15</v>
      </c>
      <c r="G48" s="35"/>
      <c r="H48" s="36"/>
      <c r="I48" s="37">
        <f t="shared" si="0"/>
        <v>30</v>
      </c>
      <c r="J48" s="38"/>
    </row>
    <row r="49" spans="2:10" ht="21">
      <c r="B49" s="5" t="s">
        <v>34</v>
      </c>
      <c r="C49" s="32"/>
      <c r="D49" s="33"/>
      <c r="E49" s="34">
        <f>(0+1+1+0+1)</f>
        <v>3</v>
      </c>
      <c r="F49" s="34">
        <f>(4+4+3+0+6)</f>
        <v>17</v>
      </c>
      <c r="G49" s="35"/>
      <c r="H49" s="36"/>
      <c r="I49" s="37">
        <f t="shared" si="0"/>
        <v>20</v>
      </c>
      <c r="J49" s="38"/>
    </row>
    <row r="50" spans="5:11" ht="15.75">
      <c r="E50" s="38"/>
      <c r="F50" s="38"/>
      <c r="G50" s="38"/>
      <c r="H50" s="38"/>
      <c r="I50" s="38"/>
      <c r="J50" s="38"/>
      <c r="K50" s="38"/>
    </row>
    <row r="51" spans="5:11" ht="15.75">
      <c r="E51" s="38"/>
      <c r="F51" s="38"/>
      <c r="G51" s="38"/>
      <c r="H51" s="38"/>
      <c r="I51" s="38"/>
      <c r="J51" s="38"/>
      <c r="K51" s="38"/>
    </row>
    <row r="52" spans="5:11" ht="15.75">
      <c r="E52" s="38"/>
      <c r="F52" s="38"/>
      <c r="G52" s="38"/>
      <c r="H52" s="38"/>
      <c r="I52" s="38"/>
      <c r="J52" s="38"/>
      <c r="K52" s="38"/>
    </row>
    <row r="53" spans="5:11" ht="15.75">
      <c r="E53" s="38"/>
      <c r="F53" s="38"/>
      <c r="G53" s="38"/>
      <c r="H53" s="38"/>
      <c r="I53" s="38"/>
      <c r="J53" s="38"/>
      <c r="K53" s="38"/>
    </row>
    <row r="54" spans="5:11" ht="15.75">
      <c r="E54" s="38"/>
      <c r="F54" s="38"/>
      <c r="G54" s="38"/>
      <c r="H54" s="38"/>
      <c r="I54" s="38"/>
      <c r="J54" s="38"/>
      <c r="K54" s="38"/>
    </row>
    <row r="55" spans="5:11" ht="15.75">
      <c r="E55" s="38"/>
      <c r="F55" s="38"/>
      <c r="G55" s="38"/>
      <c r="H55" s="38"/>
      <c r="I55" s="38"/>
      <c r="J55" s="38"/>
      <c r="K55" s="38"/>
    </row>
    <row r="56" spans="5:11" ht="15.75">
      <c r="E56" s="38"/>
      <c r="F56" s="38"/>
      <c r="G56" s="38"/>
      <c r="H56" s="38"/>
      <c r="I56" s="38"/>
      <c r="J56" s="38"/>
      <c r="K56" s="38"/>
    </row>
    <row r="57" spans="5:11" ht="15.75">
      <c r="E57" s="38"/>
      <c r="F57" s="38"/>
      <c r="G57" s="38"/>
      <c r="H57" s="38"/>
      <c r="I57" s="38"/>
      <c r="J57" s="38"/>
      <c r="K57" s="38"/>
    </row>
    <row r="58" spans="5:11" ht="15.75">
      <c r="E58" s="38"/>
      <c r="F58" s="38"/>
      <c r="G58" s="38"/>
      <c r="H58" s="38"/>
      <c r="I58" s="38"/>
      <c r="J58" s="38"/>
      <c r="K58" s="38"/>
    </row>
    <row r="59" spans="5:11" ht="15.75">
      <c r="E59" s="38"/>
      <c r="F59" s="38"/>
      <c r="G59" s="38"/>
      <c r="H59" s="38"/>
      <c r="I59" s="38"/>
      <c r="J59" s="38"/>
      <c r="K59" s="38"/>
    </row>
    <row r="60" spans="5:11" ht="15.75">
      <c r="E60" s="38"/>
      <c r="F60" s="38"/>
      <c r="G60" s="38"/>
      <c r="H60" s="38"/>
      <c r="I60" s="38"/>
      <c r="J60" s="38"/>
      <c r="K60" s="38"/>
    </row>
    <row r="61" spans="5:11" ht="15.75">
      <c r="E61" s="38"/>
      <c r="F61" s="38"/>
      <c r="G61" s="38"/>
      <c r="H61" s="38"/>
      <c r="I61" s="38"/>
      <c r="J61" s="38"/>
      <c r="K61" s="38"/>
    </row>
    <row r="62" spans="5:11" ht="15.75">
      <c r="E62" s="38"/>
      <c r="F62" s="38"/>
      <c r="G62" s="38"/>
      <c r="H62" s="38"/>
      <c r="I62" s="38"/>
      <c r="J62" s="38"/>
      <c r="K62" s="38"/>
    </row>
    <row r="63" spans="5:11" ht="15.75">
      <c r="E63" s="38"/>
      <c r="F63" s="38"/>
      <c r="G63" s="38"/>
      <c r="H63" s="38"/>
      <c r="I63" s="38"/>
      <c r="J63" s="38"/>
      <c r="K63" s="38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30">
      <selection activeCell="B44" sqref="B44:I49"/>
    </sheetView>
  </sheetViews>
  <sheetFormatPr defaultColWidth="11.375" defaultRowHeight="12.75"/>
  <cols>
    <col min="1" max="1" width="11.375" style="10" customWidth="1"/>
    <col min="2" max="2" width="11.375" style="11" customWidth="1"/>
    <col min="3" max="3" width="15.50390625" style="11" bestFit="1" customWidth="1"/>
    <col min="4" max="4" width="9.2539062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25</v>
      </c>
      <c r="E3" s="9"/>
      <c r="F3" s="9"/>
      <c r="G3" s="9"/>
      <c r="H3" s="9"/>
      <c r="I3" s="9"/>
      <c r="J3" s="9"/>
      <c r="K3" s="9"/>
    </row>
    <row r="4" spans="4:11" ht="15.7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27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.75">
      <c r="C7" s="12" t="s">
        <v>3</v>
      </c>
      <c r="D7" s="13">
        <v>43863</v>
      </c>
      <c r="E7" s="12"/>
      <c r="G7" s="12"/>
      <c r="H7" s="12" t="s">
        <v>82</v>
      </c>
      <c r="I7" s="14"/>
      <c r="J7" s="12"/>
      <c r="K7" s="12"/>
    </row>
    <row r="8" spans="1:11" ht="16.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76</v>
      </c>
      <c r="D9" s="20"/>
      <c r="E9" s="21">
        <v>2</v>
      </c>
      <c r="G9" s="3" t="s">
        <v>29</v>
      </c>
      <c r="I9" s="21">
        <v>8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77</v>
      </c>
      <c r="E11" s="21">
        <v>1</v>
      </c>
      <c r="F11" s="21"/>
      <c r="G11" s="3" t="s">
        <v>31</v>
      </c>
      <c r="I11" s="21">
        <v>9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32</v>
      </c>
      <c r="E13" s="21">
        <v>7</v>
      </c>
      <c r="F13" s="21"/>
      <c r="G13" s="3" t="s">
        <v>34</v>
      </c>
      <c r="I13" s="21">
        <v>3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DIAMOND</v>
      </c>
      <c r="E15" s="21">
        <v>2</v>
      </c>
      <c r="F15" s="21"/>
      <c r="G15" s="19" t="str">
        <f>G11</f>
        <v>SWEETRADE A</v>
      </c>
      <c r="I15" s="21">
        <v>8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JOVENUT AL-VICI A</v>
      </c>
      <c r="E17" s="21">
        <v>5</v>
      </c>
      <c r="F17" s="21"/>
      <c r="G17" s="19" t="str">
        <f>G13</f>
        <v>XTREME A</v>
      </c>
      <c r="I17" s="21">
        <v>5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DIAGONAL</v>
      </c>
      <c r="E19" s="21">
        <v>7</v>
      </c>
      <c r="F19" s="21"/>
      <c r="G19" s="19" t="str">
        <f>C11</f>
        <v>CAT FIGUERES </v>
      </c>
      <c r="I19" s="21">
        <v>3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CAT FIGUERES </v>
      </c>
      <c r="E21" s="21">
        <v>8</v>
      </c>
      <c r="F21" s="21"/>
      <c r="G21" s="19" t="str">
        <f>C9</f>
        <v>JOVENUT AL-VICI A</v>
      </c>
      <c r="I21" s="21">
        <v>2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DIAGONAL</v>
      </c>
      <c r="E23" s="21">
        <v>10</v>
      </c>
      <c r="F23" s="21"/>
      <c r="G23" s="19" t="str">
        <f>C13</f>
        <v>DIAMOND</v>
      </c>
      <c r="I23" s="21">
        <v>0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XTREME A</v>
      </c>
      <c r="E25" s="21">
        <v>0</v>
      </c>
      <c r="F25" s="21"/>
      <c r="G25" s="19" t="str">
        <f>G11</f>
        <v>SWEETRADE A</v>
      </c>
      <c r="I25" s="21">
        <v>10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DIAGONAL</v>
      </c>
      <c r="E27" s="21">
        <v>9</v>
      </c>
      <c r="F27" s="21"/>
      <c r="G27" s="19" t="str">
        <f>G13</f>
        <v>XTREME A</v>
      </c>
      <c r="I27" s="21">
        <v>1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SWEETRADE A</v>
      </c>
      <c r="E29" s="21">
        <v>8</v>
      </c>
      <c r="F29" s="21"/>
      <c r="G29" s="19" t="str">
        <f>C9</f>
        <v>JOVENUT AL-VICI A</v>
      </c>
      <c r="I29" s="21">
        <v>2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CAT FIGUERES </v>
      </c>
      <c r="E31" s="21">
        <v>9</v>
      </c>
      <c r="G31" s="19" t="str">
        <f>C13</f>
        <v>DIAMOND</v>
      </c>
      <c r="I31" s="21">
        <v>1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26</v>
      </c>
      <c r="C33" s="3" t="s">
        <v>76</v>
      </c>
      <c r="E33" s="21">
        <v>8</v>
      </c>
      <c r="F33" s="21"/>
      <c r="G33" s="3" t="s">
        <v>32</v>
      </c>
      <c r="I33" s="21">
        <v>2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XTREME A</v>
      </c>
      <c r="E35" s="21">
        <v>0</v>
      </c>
      <c r="F35" s="21"/>
      <c r="G35" s="3" t="s">
        <v>30</v>
      </c>
      <c r="I35" s="21">
        <v>10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78</v>
      </c>
      <c r="E37" s="21">
        <v>8</v>
      </c>
      <c r="G37" s="19" t="str">
        <f>C19</f>
        <v>DIAGONAL</v>
      </c>
      <c r="I37" s="21">
        <v>2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2" customFormat="1" ht="18.75">
      <c r="A41" s="26"/>
      <c r="B41" s="27" t="s">
        <v>11</v>
      </c>
      <c r="H41" s="14"/>
    </row>
    <row r="43" spans="1:9" s="27" customFormat="1" ht="18.75">
      <c r="A43" s="28"/>
      <c r="B43" s="29" t="s">
        <v>12</v>
      </c>
      <c r="C43" s="30"/>
      <c r="D43" s="30"/>
      <c r="E43" s="31" t="s">
        <v>20</v>
      </c>
      <c r="F43" s="31" t="s">
        <v>21</v>
      </c>
      <c r="G43" s="31" t="s">
        <v>22</v>
      </c>
      <c r="H43" s="31" t="s">
        <v>23</v>
      </c>
      <c r="I43" s="31" t="s">
        <v>2</v>
      </c>
    </row>
    <row r="44" spans="2:10" ht="21">
      <c r="B44" s="5" t="s">
        <v>31</v>
      </c>
      <c r="C44" s="32"/>
      <c r="D44" s="33"/>
      <c r="E44" s="34">
        <f>(10+8+9+5+8)</f>
        <v>40</v>
      </c>
      <c r="F44" s="34">
        <f>(6+9+7+9+6)</f>
        <v>37</v>
      </c>
      <c r="G44" s="34">
        <f>(9+8+10+8+8)</f>
        <v>43</v>
      </c>
      <c r="H44" s="36"/>
      <c r="I44" s="37">
        <f aca="true" t="shared" si="0" ref="I44:I49">SUM(E44:H44)</f>
        <v>120</v>
      </c>
      <c r="J44" s="14"/>
    </row>
    <row r="45" spans="2:10" ht="21">
      <c r="B45" s="6" t="s">
        <v>29</v>
      </c>
      <c r="C45" s="66"/>
      <c r="D45" s="67"/>
      <c r="E45" s="34">
        <f>(6+10+10+10+2)</f>
        <v>38</v>
      </c>
      <c r="F45" s="34">
        <f>(7+7+3+10+4)</f>
        <v>31</v>
      </c>
      <c r="G45" s="34">
        <f>(8+7+10+9+2)</f>
        <v>36</v>
      </c>
      <c r="H45" s="36"/>
      <c r="I45" s="37">
        <f t="shared" si="0"/>
        <v>105</v>
      </c>
      <c r="J45" s="38"/>
    </row>
    <row r="46" spans="2:10" ht="21">
      <c r="B46" s="5" t="s">
        <v>28</v>
      </c>
      <c r="C46" s="32"/>
      <c r="D46" s="33"/>
      <c r="E46" s="34">
        <f>(4+9+6+5+10)</f>
        <v>34</v>
      </c>
      <c r="F46" s="34">
        <f>(3+6+7+1+6)</f>
        <v>23</v>
      </c>
      <c r="G46" s="34">
        <f>(2+5+2+2+8)</f>
        <v>19</v>
      </c>
      <c r="H46" s="36"/>
      <c r="I46" s="37">
        <f t="shared" si="0"/>
        <v>76</v>
      </c>
      <c r="J46" s="38"/>
    </row>
    <row r="47" spans="2:10" ht="21">
      <c r="B47" s="5" t="s">
        <v>30</v>
      </c>
      <c r="C47" s="39"/>
      <c r="D47" s="40"/>
      <c r="E47" s="34">
        <f>(0+0+4+2+9)</f>
        <v>15</v>
      </c>
      <c r="F47" s="34">
        <f>(4+3+3+1+4)</f>
        <v>15</v>
      </c>
      <c r="G47" s="34">
        <f>(1+3+8+9+10)</f>
        <v>31</v>
      </c>
      <c r="H47" s="36"/>
      <c r="I47" s="37">
        <f t="shared" si="0"/>
        <v>61</v>
      </c>
      <c r="J47" s="38"/>
    </row>
    <row r="48" spans="2:10" ht="21">
      <c r="B48" s="5" t="s">
        <v>32</v>
      </c>
      <c r="C48" s="39"/>
      <c r="D48" s="40"/>
      <c r="E48" s="34">
        <f>(10+2+0+8+0)</f>
        <v>20</v>
      </c>
      <c r="F48" s="34">
        <f>(6+1+7+9+4)</f>
        <v>27</v>
      </c>
      <c r="G48" s="34">
        <f>(7+2+0+1+2)</f>
        <v>12</v>
      </c>
      <c r="H48" s="36"/>
      <c r="I48" s="37">
        <f t="shared" si="0"/>
        <v>59</v>
      </c>
      <c r="J48" s="38"/>
    </row>
    <row r="49" spans="2:10" ht="21">
      <c r="B49" s="5" t="s">
        <v>34</v>
      </c>
      <c r="C49" s="32"/>
      <c r="D49" s="33"/>
      <c r="E49" s="34">
        <f>(0+1+1+0+1)</f>
        <v>3</v>
      </c>
      <c r="F49" s="34">
        <f>(4+4+3+0+6)</f>
        <v>17</v>
      </c>
      <c r="G49" s="34">
        <f>(3+5+0+1+0)</f>
        <v>9</v>
      </c>
      <c r="H49" s="36"/>
      <c r="I49" s="37">
        <f t="shared" si="0"/>
        <v>29</v>
      </c>
      <c r="J49" s="38"/>
    </row>
    <row r="50" spans="5:11" ht="15.75">
      <c r="E50" s="38"/>
      <c r="F50" s="38"/>
      <c r="G50" s="38"/>
      <c r="H50" s="38"/>
      <c r="I50" s="38"/>
      <c r="J50" s="38"/>
      <c r="K50" s="38"/>
    </row>
    <row r="51" spans="5:11" ht="15.75">
      <c r="E51" s="38"/>
      <c r="F51" s="38"/>
      <c r="G51" s="38"/>
      <c r="H51" s="38"/>
      <c r="I51" s="38"/>
      <c r="J51" s="38"/>
      <c r="K51" s="38"/>
    </row>
    <row r="52" spans="5:11" ht="15.75">
      <c r="E52" s="38"/>
      <c r="F52" s="38"/>
      <c r="G52" s="38"/>
      <c r="H52" s="38"/>
      <c r="I52" s="38"/>
      <c r="J52" s="38"/>
      <c r="K52" s="38"/>
    </row>
    <row r="53" spans="5:11" ht="15.75">
      <c r="E53" s="38"/>
      <c r="F53" s="38"/>
      <c r="G53" s="38"/>
      <c r="H53" s="38"/>
      <c r="I53" s="38"/>
      <c r="J53" s="38"/>
      <c r="K53" s="38"/>
    </row>
    <row r="54" spans="5:11" ht="15.75">
      <c r="E54" s="38"/>
      <c r="F54" s="38"/>
      <c r="G54" s="38"/>
      <c r="H54" s="38"/>
      <c r="I54" s="38"/>
      <c r="J54" s="38"/>
      <c r="K54" s="38"/>
    </row>
    <row r="55" spans="5:11" ht="15.75">
      <c r="E55" s="38"/>
      <c r="F55" s="38"/>
      <c r="G55" s="38"/>
      <c r="H55" s="38"/>
      <c r="I55" s="38"/>
      <c r="J55" s="38"/>
      <c r="K55" s="38"/>
    </row>
    <row r="56" spans="5:11" ht="15.75">
      <c r="E56" s="38"/>
      <c r="F56" s="38"/>
      <c r="G56" s="38"/>
      <c r="H56" s="38"/>
      <c r="I56" s="38"/>
      <c r="J56" s="38"/>
      <c r="K56" s="38"/>
    </row>
    <row r="57" spans="5:11" ht="15.75">
      <c r="E57" s="38"/>
      <c r="F57" s="38"/>
      <c r="G57" s="38"/>
      <c r="H57" s="38"/>
      <c r="I57" s="38"/>
      <c r="J57" s="38"/>
      <c r="K57" s="38"/>
    </row>
    <row r="58" spans="5:11" ht="15.75">
      <c r="E58" s="38"/>
      <c r="F58" s="38"/>
      <c r="G58" s="38"/>
      <c r="H58" s="38"/>
      <c r="I58" s="38"/>
      <c r="J58" s="38"/>
      <c r="K58" s="38"/>
    </row>
    <row r="59" spans="5:11" ht="15.75">
      <c r="E59" s="38"/>
      <c r="F59" s="38"/>
      <c r="G59" s="38"/>
      <c r="H59" s="38"/>
      <c r="I59" s="38"/>
      <c r="J59" s="38"/>
      <c r="K59" s="38"/>
    </row>
    <row r="60" spans="5:11" ht="15.75">
      <c r="E60" s="38"/>
      <c r="F60" s="38"/>
      <c r="G60" s="38"/>
      <c r="H60" s="38"/>
      <c r="I60" s="38"/>
      <c r="J60" s="38"/>
      <c r="K60" s="38"/>
    </row>
    <row r="61" spans="5:11" ht="15.75">
      <c r="E61" s="38"/>
      <c r="F61" s="38"/>
      <c r="G61" s="38"/>
      <c r="H61" s="38"/>
      <c r="I61" s="38"/>
      <c r="J61" s="38"/>
      <c r="K61" s="38"/>
    </row>
    <row r="62" spans="5:11" ht="15.75">
      <c r="E62" s="38"/>
      <c r="F62" s="38"/>
      <c r="G62" s="38"/>
      <c r="H62" s="38"/>
      <c r="I62" s="38"/>
      <c r="J62" s="38"/>
      <c r="K62" s="38"/>
    </row>
    <row r="63" spans="5:11" ht="15.75">
      <c r="E63" s="38"/>
      <c r="F63" s="38"/>
      <c r="G63" s="38"/>
      <c r="H63" s="38"/>
      <c r="I63" s="38"/>
      <c r="J63" s="38"/>
      <c r="K63" s="38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4" zoomScaleNormal="74" zoomScalePageLayoutView="0" workbookViewId="0" topLeftCell="A29">
      <selection activeCell="H49" sqref="H49"/>
    </sheetView>
  </sheetViews>
  <sheetFormatPr defaultColWidth="11.375" defaultRowHeight="12.75"/>
  <cols>
    <col min="1" max="1" width="11.375" style="10" customWidth="1"/>
    <col min="2" max="2" width="11.375" style="11" customWidth="1"/>
    <col min="3" max="3" width="15.50390625" style="11" bestFit="1" customWidth="1"/>
    <col min="4" max="4" width="8.7539062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25</v>
      </c>
      <c r="E3" s="9"/>
      <c r="F3" s="9"/>
      <c r="G3" s="9"/>
      <c r="H3" s="9"/>
      <c r="I3" s="9"/>
      <c r="J3" s="9"/>
      <c r="K3" s="9"/>
    </row>
    <row r="4" spans="4:11" ht="15.7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27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.75">
      <c r="C7" s="12" t="s">
        <v>3</v>
      </c>
      <c r="D7" s="13">
        <v>44080</v>
      </c>
      <c r="E7" s="12"/>
      <c r="G7" s="12"/>
      <c r="H7" s="12" t="s">
        <v>84</v>
      </c>
      <c r="I7" s="14"/>
      <c r="J7" s="12"/>
      <c r="K7" s="12"/>
    </row>
    <row r="8" spans="1:11" ht="16.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28</v>
      </c>
      <c r="D9" s="20"/>
      <c r="E9" s="21">
        <v>3</v>
      </c>
      <c r="G9" s="3" t="s">
        <v>29</v>
      </c>
      <c r="I9" s="21">
        <v>0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30</v>
      </c>
      <c r="E11" s="21">
        <v>4</v>
      </c>
      <c r="F11" s="21"/>
      <c r="G11" s="3" t="s">
        <v>31</v>
      </c>
      <c r="I11" s="21">
        <v>10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32</v>
      </c>
      <c r="E13" s="21">
        <v>7</v>
      </c>
      <c r="F13" s="21"/>
      <c r="G13" s="3" t="s">
        <v>85</v>
      </c>
      <c r="I13" s="21">
        <v>0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DIAMOND</v>
      </c>
      <c r="E15" s="21">
        <v>0</v>
      </c>
      <c r="F15" s="21"/>
      <c r="G15" s="19" t="str">
        <f>G11</f>
        <v>SWEETRADE A</v>
      </c>
      <c r="I15" s="21">
        <v>10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JOVENTUT AL-VICI A</v>
      </c>
      <c r="E17" s="21">
        <v>3</v>
      </c>
      <c r="F17" s="21"/>
      <c r="G17" s="19" t="str">
        <f>G13</f>
        <v>XTREME</v>
      </c>
      <c r="I17" s="21">
        <v>0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DIAGONAL</v>
      </c>
      <c r="E19" s="21">
        <v>0</v>
      </c>
      <c r="F19" s="21"/>
      <c r="G19" s="19" t="str">
        <f>C11</f>
        <v>CAT FIGUERES</v>
      </c>
      <c r="I19" s="21">
        <v>8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CAT FIGUERES</v>
      </c>
      <c r="E21" s="21">
        <v>3</v>
      </c>
      <c r="F21" s="21"/>
      <c r="G21" s="19" t="str">
        <f>C9</f>
        <v>JOVENTUT AL-VICI A</v>
      </c>
      <c r="I21" s="21">
        <v>7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DIAGONAL</v>
      </c>
      <c r="E23" s="68">
        <v>0</v>
      </c>
      <c r="F23" s="21"/>
      <c r="G23" s="19" t="str">
        <f>C13</f>
        <v>DIAMOND</v>
      </c>
      <c r="I23" s="21">
        <v>8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XTREME</v>
      </c>
      <c r="E25" s="21">
        <v>0</v>
      </c>
      <c r="F25" s="21"/>
      <c r="G25" s="19" t="str">
        <f>G11</f>
        <v>SWEETRADE A</v>
      </c>
      <c r="I25" s="21">
        <v>6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DIAGONAL</v>
      </c>
      <c r="E27" s="21">
        <v>0</v>
      </c>
      <c r="F27" s="21"/>
      <c r="G27" s="19" t="str">
        <f>G13</f>
        <v>XTREME</v>
      </c>
      <c r="I27" s="21">
        <v>0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SWEETRADE A</v>
      </c>
      <c r="E29" s="21">
        <v>10</v>
      </c>
      <c r="F29" s="21"/>
      <c r="G29" s="19" t="str">
        <f>C9</f>
        <v>JOVENTUT AL-VICI A</v>
      </c>
      <c r="I29" s="21">
        <v>0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CAT FIGUERES</v>
      </c>
      <c r="E31" s="21">
        <v>7</v>
      </c>
      <c r="G31" s="19" t="str">
        <f>C13</f>
        <v>DIAMOND</v>
      </c>
      <c r="I31" s="21">
        <v>3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26</v>
      </c>
      <c r="C33" s="3" t="s">
        <v>28</v>
      </c>
      <c r="E33" s="21">
        <v>7</v>
      </c>
      <c r="F33" s="21"/>
      <c r="G33" s="3" t="s">
        <v>32</v>
      </c>
      <c r="I33" s="21">
        <v>3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XTREME</v>
      </c>
      <c r="E35" s="21">
        <v>0</v>
      </c>
      <c r="F35" s="21"/>
      <c r="G35" s="3" t="s">
        <v>30</v>
      </c>
      <c r="I35" s="21">
        <v>9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86</v>
      </c>
      <c r="E37" s="21">
        <v>6</v>
      </c>
      <c r="G37" s="19" t="str">
        <f>C19</f>
        <v>DIAGONAL</v>
      </c>
      <c r="I37" s="21">
        <v>0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63"/>
      <c r="B39" s="64"/>
      <c r="C39" s="64"/>
      <c r="D39" s="64"/>
      <c r="E39" s="65"/>
      <c r="F39" s="64"/>
      <c r="G39" s="64"/>
      <c r="H39" s="64"/>
      <c r="I39" s="65"/>
    </row>
    <row r="41" spans="1:8" s="12" customFormat="1" ht="18.75">
      <c r="A41" s="26"/>
      <c r="B41" s="27" t="s">
        <v>11</v>
      </c>
      <c r="H41" s="14"/>
    </row>
    <row r="43" spans="1:9" s="27" customFormat="1" ht="18.75">
      <c r="A43" s="28"/>
      <c r="B43" s="29" t="s">
        <v>12</v>
      </c>
      <c r="C43" s="30"/>
      <c r="D43" s="30"/>
      <c r="E43" s="31" t="s">
        <v>20</v>
      </c>
      <c r="F43" s="31" t="s">
        <v>21</v>
      </c>
      <c r="G43" s="31" t="s">
        <v>22</v>
      </c>
      <c r="H43" s="31" t="s">
        <v>23</v>
      </c>
      <c r="I43" s="31" t="s">
        <v>2</v>
      </c>
    </row>
    <row r="44" spans="2:10" ht="21">
      <c r="B44" s="5" t="s">
        <v>31</v>
      </c>
      <c r="C44" s="32"/>
      <c r="D44" s="33"/>
      <c r="E44" s="34">
        <f>(10+8+9+5+8)</f>
        <v>40</v>
      </c>
      <c r="F44" s="34">
        <f>(6+9+7+9+6)</f>
        <v>37</v>
      </c>
      <c r="G44" s="34">
        <f>(9+8+10+8+8)</f>
        <v>43</v>
      </c>
      <c r="H44" s="34">
        <f>(6+10+6+10+6)</f>
        <v>38</v>
      </c>
      <c r="I44" s="37">
        <f aca="true" t="shared" si="0" ref="I44:I49">SUM(E44:H44)</f>
        <v>158</v>
      </c>
      <c r="J44" s="14"/>
    </row>
    <row r="45" spans="2:10" ht="21">
      <c r="B45" s="6" t="s">
        <v>29</v>
      </c>
      <c r="C45" s="66"/>
      <c r="D45" s="67"/>
      <c r="E45" s="34">
        <f>(6+10+10+10+2)</f>
        <v>38</v>
      </c>
      <c r="F45" s="34">
        <f>(7+7+3+10+4)</f>
        <v>31</v>
      </c>
      <c r="G45" s="34">
        <f>(8+7+10+9+2)</f>
        <v>36</v>
      </c>
      <c r="H45" s="34">
        <f>(0+0+0+0+0)</f>
        <v>0</v>
      </c>
      <c r="I45" s="37">
        <f t="shared" si="0"/>
        <v>105</v>
      </c>
      <c r="J45" s="38"/>
    </row>
    <row r="46" spans="2:10" ht="21">
      <c r="B46" s="5" t="s">
        <v>28</v>
      </c>
      <c r="C46" s="32"/>
      <c r="D46" s="33"/>
      <c r="E46" s="34">
        <f>(4+9+6+5+10)</f>
        <v>34</v>
      </c>
      <c r="F46" s="34">
        <f>(3+6+7+1+6)</f>
        <v>23</v>
      </c>
      <c r="G46" s="34">
        <f>(2+5+2+2+8)</f>
        <v>19</v>
      </c>
      <c r="H46" s="34">
        <f>(3+3+7+0+7)</f>
        <v>20</v>
      </c>
      <c r="I46" s="37">
        <f t="shared" si="0"/>
        <v>96</v>
      </c>
      <c r="J46" s="38"/>
    </row>
    <row r="47" spans="2:10" ht="21">
      <c r="B47" s="5" t="s">
        <v>30</v>
      </c>
      <c r="C47" s="39"/>
      <c r="D47" s="40"/>
      <c r="E47" s="34">
        <f>(0+0+4+2+9)</f>
        <v>15</v>
      </c>
      <c r="F47" s="34">
        <f>(4+3+3+1+4)</f>
        <v>15</v>
      </c>
      <c r="G47" s="34">
        <f>(1+3+8+9+10)</f>
        <v>31</v>
      </c>
      <c r="H47" s="34">
        <f>(4+8+3+7+9)</f>
        <v>31</v>
      </c>
      <c r="I47" s="37">
        <f t="shared" si="0"/>
        <v>92</v>
      </c>
      <c r="J47" s="38"/>
    </row>
    <row r="48" spans="2:10" ht="21">
      <c r="B48" s="5" t="s">
        <v>32</v>
      </c>
      <c r="C48" s="39"/>
      <c r="D48" s="40"/>
      <c r="E48" s="34">
        <f>(10+2+0+8+0)</f>
        <v>20</v>
      </c>
      <c r="F48" s="34">
        <f>(6+1+7+9+4)</f>
        <v>27</v>
      </c>
      <c r="G48" s="34">
        <f>(7+2+0+1+2)</f>
        <v>12</v>
      </c>
      <c r="H48" s="34">
        <f>(7+0+8+3+3)</f>
        <v>21</v>
      </c>
      <c r="I48" s="37">
        <f t="shared" si="0"/>
        <v>80</v>
      </c>
      <c r="J48" s="38"/>
    </row>
    <row r="49" spans="2:10" ht="21">
      <c r="B49" s="5" t="s">
        <v>34</v>
      </c>
      <c r="C49" s="32"/>
      <c r="D49" s="33"/>
      <c r="E49" s="34">
        <f>(0+1+1+0+1)</f>
        <v>3</v>
      </c>
      <c r="F49" s="34">
        <f>(4+4+3+0+6)</f>
        <v>17</v>
      </c>
      <c r="G49" s="34">
        <f>(3+5+0+1+0)</f>
        <v>9</v>
      </c>
      <c r="H49" s="36">
        <v>0</v>
      </c>
      <c r="I49" s="37">
        <f t="shared" si="0"/>
        <v>29</v>
      </c>
      <c r="J49" s="38"/>
    </row>
    <row r="50" spans="5:11" ht="15.75">
      <c r="E50" s="38"/>
      <c r="F50" s="38"/>
      <c r="G50" s="38"/>
      <c r="H50" s="38"/>
      <c r="I50" s="38"/>
      <c r="J50" s="38"/>
      <c r="K50" s="38"/>
    </row>
    <row r="51" spans="5:11" ht="15.75">
      <c r="E51" s="38"/>
      <c r="F51" s="38"/>
      <c r="G51" s="38"/>
      <c r="H51" s="38"/>
      <c r="I51" s="38"/>
      <c r="J51" s="38"/>
      <c r="K51" s="38"/>
    </row>
    <row r="52" spans="5:11" ht="15.75">
      <c r="E52" s="38"/>
      <c r="F52" s="38"/>
      <c r="G52" s="38"/>
      <c r="H52" s="38"/>
      <c r="I52" s="38"/>
      <c r="J52" s="38"/>
      <c r="K52" s="38"/>
    </row>
    <row r="53" spans="5:11" ht="15.75">
      <c r="E53" s="38"/>
      <c r="F53" s="38"/>
      <c r="G53" s="38"/>
      <c r="H53" s="38"/>
      <c r="I53" s="38"/>
      <c r="J53" s="38"/>
      <c r="K53" s="38"/>
    </row>
    <row r="54" spans="5:11" ht="15.75">
      <c r="E54" s="38"/>
      <c r="F54" s="38"/>
      <c r="G54" s="38"/>
      <c r="H54" s="38"/>
      <c r="I54" s="38"/>
      <c r="J54" s="38"/>
      <c r="K54" s="38"/>
    </row>
    <row r="55" spans="5:11" ht="15.75">
      <c r="E55" s="38"/>
      <c r="F55" s="38"/>
      <c r="G55" s="38"/>
      <c r="H55" s="38"/>
      <c r="I55" s="38"/>
      <c r="J55" s="38"/>
      <c r="K55" s="38"/>
    </row>
    <row r="56" spans="5:11" ht="15.75">
      <c r="E56" s="38"/>
      <c r="F56" s="38"/>
      <c r="G56" s="38"/>
      <c r="H56" s="38"/>
      <c r="I56" s="38"/>
      <c r="J56" s="38"/>
      <c r="K56" s="38"/>
    </row>
    <row r="57" spans="5:11" ht="15.75">
      <c r="E57" s="38"/>
      <c r="F57" s="38"/>
      <c r="G57" s="38"/>
      <c r="H57" s="38"/>
      <c r="I57" s="38"/>
      <c r="J57" s="38"/>
      <c r="K57" s="38"/>
    </row>
    <row r="58" spans="5:11" ht="15.75">
      <c r="E58" s="38"/>
      <c r="F58" s="38"/>
      <c r="G58" s="38"/>
      <c r="H58" s="38"/>
      <c r="I58" s="38"/>
      <c r="J58" s="38"/>
      <c r="K58" s="38"/>
    </row>
    <row r="59" spans="5:11" ht="15.75">
      <c r="E59" s="38"/>
      <c r="F59" s="38"/>
      <c r="G59" s="38"/>
      <c r="H59" s="38"/>
      <c r="I59" s="38"/>
      <c r="J59" s="38"/>
      <c r="K59" s="38"/>
    </row>
    <row r="60" spans="5:11" ht="15.75">
      <c r="E60" s="38"/>
      <c r="F60" s="38"/>
      <c r="G60" s="38"/>
      <c r="H60" s="38"/>
      <c r="I60" s="38"/>
      <c r="J60" s="38"/>
      <c r="K60" s="38"/>
    </row>
    <row r="61" spans="5:11" ht="15.75">
      <c r="E61" s="38"/>
      <c r="F61" s="38"/>
      <c r="G61" s="38"/>
      <c r="H61" s="38"/>
      <c r="I61" s="38"/>
      <c r="J61" s="38"/>
      <c r="K61" s="38"/>
    </row>
    <row r="62" spans="5:11" ht="15.75">
      <c r="E62" s="38"/>
      <c r="F62" s="38"/>
      <c r="G62" s="38"/>
      <c r="H62" s="38"/>
      <c r="I62" s="38"/>
      <c r="J62" s="38"/>
      <c r="K62" s="38"/>
    </row>
    <row r="63" spans="5:11" ht="15.75">
      <c r="E63" s="38"/>
      <c r="F63" s="38"/>
      <c r="G63" s="38"/>
      <c r="H63" s="38"/>
      <c r="I63" s="38"/>
      <c r="J63" s="38"/>
      <c r="K63" s="38"/>
    </row>
  </sheetData>
  <sheetProtection/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B4" sqref="B4:AY41"/>
    </sheetView>
  </sheetViews>
  <sheetFormatPr defaultColWidth="9.625" defaultRowHeight="12.75"/>
  <cols>
    <col min="1" max="1" width="3.875" style="44" customWidth="1"/>
    <col min="2" max="2" width="5.00390625" style="45" customWidth="1"/>
    <col min="3" max="3" width="28.125" style="45" customWidth="1"/>
    <col min="4" max="4" width="15.25390625" style="45" customWidth="1"/>
    <col min="5" max="11" width="4.00390625" style="45" hidden="1" customWidth="1"/>
    <col min="12" max="12" width="4.00390625" style="46" hidden="1" customWidth="1"/>
    <col min="13" max="23" width="4.00390625" style="45" hidden="1" customWidth="1"/>
    <col min="24" max="24" width="4.00390625" style="46" hidden="1" customWidth="1"/>
    <col min="25" max="34" width="4.00390625" style="45" hidden="1" customWidth="1"/>
    <col min="35" max="44" width="4.00390625" style="45" customWidth="1"/>
    <col min="45" max="45" width="5.50390625" style="45" bestFit="1" customWidth="1"/>
    <col min="46" max="48" width="5.625" style="45" customWidth="1"/>
    <col min="49" max="49" width="6.125" style="45" customWidth="1"/>
    <col min="50" max="50" width="7.375" style="45" bestFit="1" customWidth="1"/>
    <col min="51" max="51" width="10.125" style="45" bestFit="1" customWidth="1"/>
    <col min="52" max="16384" width="9.625" style="45" customWidth="1"/>
  </cols>
  <sheetData>
    <row r="1" spans="1:50" s="42" customFormat="1" ht="15.75">
      <c r="A1" s="41"/>
      <c r="C1" s="42" t="s">
        <v>4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43"/>
      <c r="AT1" s="43"/>
      <c r="AU1" s="43"/>
      <c r="AV1" s="43"/>
      <c r="AW1" s="43"/>
      <c r="AX1" s="43"/>
    </row>
    <row r="2" spans="5:52" ht="12.75">
      <c r="E2" s="46"/>
      <c r="F2" s="46"/>
      <c r="G2" s="46"/>
      <c r="H2" s="46"/>
      <c r="I2" s="46"/>
      <c r="J2" s="46"/>
      <c r="K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</row>
    <row r="3" spans="1:51" s="42" customFormat="1" ht="15.75">
      <c r="A3" s="47"/>
      <c r="B3" s="48" t="s">
        <v>13</v>
      </c>
      <c r="C3" s="48" t="s">
        <v>0</v>
      </c>
      <c r="D3" s="48" t="s">
        <v>1</v>
      </c>
      <c r="E3" s="48"/>
      <c r="F3" s="48"/>
      <c r="G3" s="48"/>
      <c r="H3" s="48"/>
      <c r="I3" s="48"/>
      <c r="J3" s="48"/>
      <c r="K3" s="48"/>
      <c r="L3" s="61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7" t="s">
        <v>16</v>
      </c>
      <c r="AT3" s="47" t="s">
        <v>17</v>
      </c>
      <c r="AU3" s="47" t="s">
        <v>18</v>
      </c>
      <c r="AV3" s="47" t="s">
        <v>24</v>
      </c>
      <c r="AW3" s="47" t="s">
        <v>19</v>
      </c>
      <c r="AX3" s="47" t="s">
        <v>15</v>
      </c>
      <c r="AY3" s="47" t="s">
        <v>14</v>
      </c>
    </row>
    <row r="4" spans="1:51" ht="12.75">
      <c r="A4" s="49">
        <v>1</v>
      </c>
      <c r="B4" s="50">
        <v>416</v>
      </c>
      <c r="C4" s="55" t="s">
        <v>56</v>
      </c>
      <c r="D4" s="55" t="s">
        <v>54</v>
      </c>
      <c r="E4" s="50">
        <v>194</v>
      </c>
      <c r="F4" s="50">
        <v>235</v>
      </c>
      <c r="G4" s="50">
        <v>195</v>
      </c>
      <c r="H4" s="50">
        <v>186</v>
      </c>
      <c r="I4" s="50">
        <v>226</v>
      </c>
      <c r="J4" s="50">
        <v>227</v>
      </c>
      <c r="K4" s="50">
        <v>199</v>
      </c>
      <c r="L4" s="51">
        <v>181</v>
      </c>
      <c r="M4" s="50">
        <v>223</v>
      </c>
      <c r="N4" s="50">
        <v>197</v>
      </c>
      <c r="O4" s="50">
        <v>192</v>
      </c>
      <c r="P4" s="50">
        <v>207</v>
      </c>
      <c r="Q4" s="50">
        <v>223</v>
      </c>
      <c r="R4" s="50">
        <v>217</v>
      </c>
      <c r="S4" s="50">
        <v>232</v>
      </c>
      <c r="T4" s="50">
        <v>225</v>
      </c>
      <c r="U4" s="50">
        <v>239</v>
      </c>
      <c r="V4" s="50">
        <v>225</v>
      </c>
      <c r="W4" s="50">
        <v>208</v>
      </c>
      <c r="X4" s="51">
        <v>213</v>
      </c>
      <c r="Y4" s="50">
        <v>214</v>
      </c>
      <c r="Z4" s="50">
        <v>225</v>
      </c>
      <c r="AA4" s="50">
        <v>217</v>
      </c>
      <c r="AB4" s="50">
        <v>206</v>
      </c>
      <c r="AC4" s="50">
        <v>256</v>
      </c>
      <c r="AD4" s="50">
        <v>225</v>
      </c>
      <c r="AE4" s="50">
        <v>182</v>
      </c>
      <c r="AF4" s="50">
        <v>208</v>
      </c>
      <c r="AG4" s="50">
        <v>225</v>
      </c>
      <c r="AH4" s="50">
        <v>229</v>
      </c>
      <c r="AI4" s="50">
        <v>192</v>
      </c>
      <c r="AJ4" s="50">
        <v>212</v>
      </c>
      <c r="AK4" s="50">
        <v>233</v>
      </c>
      <c r="AL4" s="50">
        <v>247</v>
      </c>
      <c r="AM4" s="50">
        <v>222</v>
      </c>
      <c r="AN4" s="50">
        <v>179</v>
      </c>
      <c r="AO4" s="50">
        <v>249</v>
      </c>
      <c r="AP4" s="50">
        <v>202</v>
      </c>
      <c r="AQ4" s="50"/>
      <c r="AR4" s="50"/>
      <c r="AS4" s="49">
        <f>SUM(E4:N4)</f>
        <v>2063</v>
      </c>
      <c r="AT4" s="49">
        <f>SUM(O4:X4)</f>
        <v>2181</v>
      </c>
      <c r="AU4" s="49">
        <f>SUM(Y4:AH4)</f>
        <v>2187</v>
      </c>
      <c r="AV4" s="49">
        <f>SUM(AI4:AR4)</f>
        <v>1736</v>
      </c>
      <c r="AW4" s="49">
        <f>SUM(AS4:AV4)</f>
        <v>8167</v>
      </c>
      <c r="AX4" s="49">
        <f>COUNT(E4:AR4)</f>
        <v>38</v>
      </c>
      <c r="AY4" s="52">
        <f>(AW4/AX4)</f>
        <v>214.92105263157896</v>
      </c>
    </row>
    <row r="5" spans="1:51" ht="12.75">
      <c r="A5" s="49">
        <v>2</v>
      </c>
      <c r="B5" s="50">
        <v>3008</v>
      </c>
      <c r="C5" s="59" t="s">
        <v>44</v>
      </c>
      <c r="D5" s="59" t="s">
        <v>42</v>
      </c>
      <c r="E5" s="51">
        <v>216</v>
      </c>
      <c r="F5" s="51">
        <v>189</v>
      </c>
      <c r="G5" s="51">
        <v>214</v>
      </c>
      <c r="H5" s="51">
        <v>250</v>
      </c>
      <c r="I5" s="51">
        <v>217</v>
      </c>
      <c r="J5" s="51">
        <v>189</v>
      </c>
      <c r="K5" s="51">
        <v>200</v>
      </c>
      <c r="L5" s="51">
        <v>205</v>
      </c>
      <c r="M5" s="51">
        <v>213</v>
      </c>
      <c r="N5" s="51">
        <v>297</v>
      </c>
      <c r="O5" s="51">
        <v>196</v>
      </c>
      <c r="P5" s="51">
        <v>188</v>
      </c>
      <c r="Q5" s="51">
        <v>179</v>
      </c>
      <c r="R5" s="51">
        <v>251</v>
      </c>
      <c r="S5" s="51">
        <v>174</v>
      </c>
      <c r="T5" s="51"/>
      <c r="U5" s="50"/>
      <c r="V5" s="50"/>
      <c r="W5" s="50"/>
      <c r="X5" s="51">
        <v>182</v>
      </c>
      <c r="Y5" s="50">
        <v>243</v>
      </c>
      <c r="Z5" s="50">
        <v>191</v>
      </c>
      <c r="AA5" s="50">
        <v>170</v>
      </c>
      <c r="AB5" s="50">
        <v>203</v>
      </c>
      <c r="AC5" s="50">
        <v>267</v>
      </c>
      <c r="AD5" s="50">
        <v>228</v>
      </c>
      <c r="AE5" s="50">
        <v>212</v>
      </c>
      <c r="AF5" s="50">
        <v>191</v>
      </c>
      <c r="AG5" s="50">
        <v>213</v>
      </c>
      <c r="AH5" s="50">
        <v>187</v>
      </c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49">
        <f>SUM(E5:N5)</f>
        <v>2190</v>
      </c>
      <c r="AT5" s="49">
        <f>SUM(O5:X5)</f>
        <v>1170</v>
      </c>
      <c r="AU5" s="49">
        <f>SUM(Y5:AH5)</f>
        <v>2105</v>
      </c>
      <c r="AV5" s="49">
        <f>SUM(AI5:AR5)</f>
        <v>0</v>
      </c>
      <c r="AW5" s="49">
        <f>SUM(AS5:AV5)</f>
        <v>5465</v>
      </c>
      <c r="AX5" s="49">
        <f>COUNT(E5:AR5)</f>
        <v>26</v>
      </c>
      <c r="AY5" s="52">
        <f>(AW5/AX5)</f>
        <v>210.19230769230768</v>
      </c>
    </row>
    <row r="6" spans="1:51" ht="12.75">
      <c r="A6" s="49">
        <v>3</v>
      </c>
      <c r="B6" s="50">
        <v>802</v>
      </c>
      <c r="C6" s="59" t="s">
        <v>53</v>
      </c>
      <c r="D6" s="59" t="s">
        <v>54</v>
      </c>
      <c r="E6" s="51">
        <v>181</v>
      </c>
      <c r="F6" s="51">
        <v>239</v>
      </c>
      <c r="G6" s="51">
        <v>204</v>
      </c>
      <c r="H6" s="51">
        <v>217</v>
      </c>
      <c r="I6" s="51">
        <v>188</v>
      </c>
      <c r="J6" s="51">
        <v>216</v>
      </c>
      <c r="K6" s="51">
        <v>186</v>
      </c>
      <c r="L6" s="51">
        <v>227</v>
      </c>
      <c r="M6" s="51">
        <v>245</v>
      </c>
      <c r="N6" s="51">
        <v>184</v>
      </c>
      <c r="O6" s="51">
        <v>224</v>
      </c>
      <c r="P6" s="51">
        <v>193</v>
      </c>
      <c r="Q6" s="51">
        <v>168</v>
      </c>
      <c r="R6" s="51">
        <v>188</v>
      </c>
      <c r="S6" s="51">
        <v>165</v>
      </c>
      <c r="T6" s="51">
        <v>244</v>
      </c>
      <c r="U6" s="50">
        <v>214</v>
      </c>
      <c r="V6" s="50">
        <v>195</v>
      </c>
      <c r="W6" s="50">
        <v>202</v>
      </c>
      <c r="X6" s="51">
        <v>248</v>
      </c>
      <c r="Y6" s="50">
        <v>179</v>
      </c>
      <c r="Z6" s="50">
        <v>214</v>
      </c>
      <c r="AA6" s="50">
        <v>202</v>
      </c>
      <c r="AB6" s="50">
        <v>210</v>
      </c>
      <c r="AC6" s="50">
        <v>219</v>
      </c>
      <c r="AD6" s="50">
        <v>248</v>
      </c>
      <c r="AE6" s="50">
        <v>200</v>
      </c>
      <c r="AF6" s="50">
        <v>212</v>
      </c>
      <c r="AG6" s="50">
        <v>233</v>
      </c>
      <c r="AH6" s="50">
        <v>211</v>
      </c>
      <c r="AI6" s="50"/>
      <c r="AJ6" s="50"/>
      <c r="AK6" s="50">
        <v>204</v>
      </c>
      <c r="AL6" s="50">
        <v>248</v>
      </c>
      <c r="AM6" s="50">
        <v>226</v>
      </c>
      <c r="AN6" s="50">
        <v>199</v>
      </c>
      <c r="AO6" s="50">
        <v>211</v>
      </c>
      <c r="AP6" s="50">
        <v>169</v>
      </c>
      <c r="AQ6" s="50"/>
      <c r="AR6" s="50"/>
      <c r="AS6" s="49">
        <f>SUM(E6:N6)</f>
        <v>2087</v>
      </c>
      <c r="AT6" s="49">
        <f>SUM(O6:X6)</f>
        <v>2041</v>
      </c>
      <c r="AU6" s="49">
        <f>SUM(Y6:AH6)</f>
        <v>2128</v>
      </c>
      <c r="AV6" s="49">
        <f>SUM(AI6:AR6)</f>
        <v>1257</v>
      </c>
      <c r="AW6" s="49">
        <f>SUM(AS6:AV6)</f>
        <v>7513</v>
      </c>
      <c r="AX6" s="49">
        <f>COUNT(E6:AR6)</f>
        <v>36</v>
      </c>
      <c r="AY6" s="52">
        <f>(AW6/AX6)</f>
        <v>208.69444444444446</v>
      </c>
    </row>
    <row r="7" spans="1:51" ht="12.75">
      <c r="A7" s="49">
        <v>4</v>
      </c>
      <c r="B7" s="50">
        <v>673</v>
      </c>
      <c r="C7" s="55" t="s">
        <v>55</v>
      </c>
      <c r="D7" s="55" t="s">
        <v>54</v>
      </c>
      <c r="E7" s="50">
        <v>257</v>
      </c>
      <c r="F7" s="50">
        <v>199</v>
      </c>
      <c r="G7" s="50">
        <v>225</v>
      </c>
      <c r="H7" s="50">
        <v>202</v>
      </c>
      <c r="I7" s="50">
        <v>172</v>
      </c>
      <c r="J7" s="50">
        <v>202</v>
      </c>
      <c r="K7" s="50">
        <v>206</v>
      </c>
      <c r="L7" s="51">
        <v>164</v>
      </c>
      <c r="M7" s="50">
        <v>195</v>
      </c>
      <c r="N7" s="50">
        <v>242</v>
      </c>
      <c r="O7" s="50"/>
      <c r="P7" s="50"/>
      <c r="Q7" s="50"/>
      <c r="R7" s="50"/>
      <c r="S7" s="50"/>
      <c r="T7" s="50"/>
      <c r="U7" s="51"/>
      <c r="V7" s="51"/>
      <c r="W7" s="51"/>
      <c r="X7" s="51"/>
      <c r="Y7" s="51">
        <v>206</v>
      </c>
      <c r="Z7" s="51">
        <v>252</v>
      </c>
      <c r="AA7" s="51">
        <v>212</v>
      </c>
      <c r="AB7" s="51">
        <v>166</v>
      </c>
      <c r="AC7" s="51">
        <v>192</v>
      </c>
      <c r="AD7" s="51">
        <v>204</v>
      </c>
      <c r="AE7" s="51">
        <v>203</v>
      </c>
      <c r="AF7" s="51">
        <v>246</v>
      </c>
      <c r="AG7" s="51">
        <v>204</v>
      </c>
      <c r="AH7" s="51">
        <v>202</v>
      </c>
      <c r="AI7" s="51">
        <v>162</v>
      </c>
      <c r="AJ7" s="51">
        <v>216</v>
      </c>
      <c r="AK7" s="50"/>
      <c r="AL7" s="50"/>
      <c r="AM7" s="50">
        <v>177</v>
      </c>
      <c r="AN7" s="50">
        <v>171</v>
      </c>
      <c r="AO7" s="50">
        <v>197</v>
      </c>
      <c r="AP7" s="50">
        <v>203</v>
      </c>
      <c r="AQ7" s="50">
        <v>194</v>
      </c>
      <c r="AR7" s="50">
        <v>167</v>
      </c>
      <c r="AS7" s="49">
        <f>SUM(E7:N7)</f>
        <v>2064</v>
      </c>
      <c r="AT7" s="49">
        <f>SUM(O7:X7)</f>
        <v>0</v>
      </c>
      <c r="AU7" s="49">
        <f>SUM(Y7:AH7)</f>
        <v>2087</v>
      </c>
      <c r="AV7" s="49">
        <f>SUM(AI7:AR7)</f>
        <v>1487</v>
      </c>
      <c r="AW7" s="49">
        <f>SUM(AS7:AV7)</f>
        <v>5638</v>
      </c>
      <c r="AX7" s="49">
        <f>COUNT(E7:AR7)</f>
        <v>28</v>
      </c>
      <c r="AY7" s="52">
        <f>(AW7/AX7)</f>
        <v>201.35714285714286</v>
      </c>
    </row>
    <row r="8" spans="1:51" ht="12.75">
      <c r="A8" s="49">
        <v>5</v>
      </c>
      <c r="B8" s="50">
        <v>1565</v>
      </c>
      <c r="C8" s="55" t="s">
        <v>43</v>
      </c>
      <c r="D8" s="55" t="s">
        <v>42</v>
      </c>
      <c r="E8" s="50">
        <v>166</v>
      </c>
      <c r="F8" s="50">
        <v>237</v>
      </c>
      <c r="G8" s="50">
        <v>176</v>
      </c>
      <c r="H8" s="50">
        <v>211</v>
      </c>
      <c r="I8" s="50">
        <v>221</v>
      </c>
      <c r="J8" s="50">
        <v>172</v>
      </c>
      <c r="K8" s="50">
        <v>204</v>
      </c>
      <c r="L8" s="51">
        <v>190</v>
      </c>
      <c r="M8" s="50">
        <v>179</v>
      </c>
      <c r="N8" s="50">
        <v>217</v>
      </c>
      <c r="O8" s="50">
        <v>192</v>
      </c>
      <c r="P8" s="50">
        <v>174</v>
      </c>
      <c r="Q8" s="50">
        <v>234</v>
      </c>
      <c r="R8" s="50">
        <v>198</v>
      </c>
      <c r="S8" s="50">
        <v>205</v>
      </c>
      <c r="T8" s="50">
        <v>212</v>
      </c>
      <c r="U8" s="50">
        <v>222</v>
      </c>
      <c r="V8" s="50">
        <v>208</v>
      </c>
      <c r="W8" s="50">
        <v>278</v>
      </c>
      <c r="X8" s="51">
        <v>191</v>
      </c>
      <c r="Y8" s="50">
        <v>144</v>
      </c>
      <c r="Z8" s="50">
        <v>180</v>
      </c>
      <c r="AA8" s="50">
        <v>182</v>
      </c>
      <c r="AB8" s="50">
        <v>200</v>
      </c>
      <c r="AC8" s="50"/>
      <c r="AD8" s="50"/>
      <c r="AE8" s="50"/>
      <c r="AF8" s="50">
        <v>202</v>
      </c>
      <c r="AG8" s="50">
        <v>229</v>
      </c>
      <c r="AH8" s="50">
        <v>207</v>
      </c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49">
        <f>SUM(E8:N8)</f>
        <v>1973</v>
      </c>
      <c r="AT8" s="49">
        <f>SUM(O8:X8)</f>
        <v>2114</v>
      </c>
      <c r="AU8" s="49">
        <f>SUM(Y8:AH8)</f>
        <v>1344</v>
      </c>
      <c r="AV8" s="49">
        <f>SUM(AI8:AR8)</f>
        <v>0</v>
      </c>
      <c r="AW8" s="49">
        <f>SUM(AS8:AV8)</f>
        <v>5431</v>
      </c>
      <c r="AX8" s="49">
        <f>COUNT(E8:AR8)</f>
        <v>27</v>
      </c>
      <c r="AY8" s="52">
        <f>(AW8/AX8)</f>
        <v>201.14814814814815</v>
      </c>
    </row>
    <row r="9" spans="1:51" ht="12.75">
      <c r="A9" s="49">
        <v>6</v>
      </c>
      <c r="B9" s="50">
        <v>1248</v>
      </c>
      <c r="C9" s="55" t="s">
        <v>41</v>
      </c>
      <c r="D9" s="55" t="s">
        <v>42</v>
      </c>
      <c r="E9" s="50">
        <v>137</v>
      </c>
      <c r="F9" s="50">
        <v>186</v>
      </c>
      <c r="G9" s="50">
        <v>162</v>
      </c>
      <c r="H9" s="50">
        <v>235</v>
      </c>
      <c r="I9" s="50">
        <v>191</v>
      </c>
      <c r="J9" s="50">
        <v>206</v>
      </c>
      <c r="K9" s="50"/>
      <c r="L9" s="51"/>
      <c r="M9" s="50">
        <v>156</v>
      </c>
      <c r="N9" s="50">
        <v>168</v>
      </c>
      <c r="O9" s="50">
        <v>227</v>
      </c>
      <c r="P9" s="50">
        <v>204</v>
      </c>
      <c r="Q9" s="50">
        <v>266</v>
      </c>
      <c r="R9" s="50">
        <v>265</v>
      </c>
      <c r="S9" s="50">
        <v>212</v>
      </c>
      <c r="T9" s="50">
        <v>203</v>
      </c>
      <c r="U9" s="50">
        <v>176</v>
      </c>
      <c r="V9" s="50">
        <v>181</v>
      </c>
      <c r="W9" s="51">
        <v>187</v>
      </c>
      <c r="X9" s="51">
        <v>177</v>
      </c>
      <c r="Y9" s="50">
        <v>176</v>
      </c>
      <c r="Z9" s="50">
        <v>135</v>
      </c>
      <c r="AA9" s="50">
        <v>193</v>
      </c>
      <c r="AB9" s="50">
        <v>195</v>
      </c>
      <c r="AC9" s="50">
        <v>213</v>
      </c>
      <c r="AD9" s="50">
        <v>245</v>
      </c>
      <c r="AE9" s="50">
        <v>235</v>
      </c>
      <c r="AF9" s="50">
        <v>203</v>
      </c>
      <c r="AG9" s="50">
        <v>189</v>
      </c>
      <c r="AH9" s="50">
        <v>279</v>
      </c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49">
        <f>SUM(E9:N9)</f>
        <v>1441</v>
      </c>
      <c r="AT9" s="49">
        <f>SUM(O9:X9)</f>
        <v>2098</v>
      </c>
      <c r="AU9" s="49">
        <f>SUM(Y9:AH9)</f>
        <v>2063</v>
      </c>
      <c r="AV9" s="49">
        <f>SUM(AI9:AR9)</f>
        <v>0</v>
      </c>
      <c r="AW9" s="49">
        <f>SUM(AS9:AV9)</f>
        <v>5602</v>
      </c>
      <c r="AX9" s="49">
        <f>COUNT(E9:AR9)</f>
        <v>28</v>
      </c>
      <c r="AY9" s="52">
        <f>(AW9/AX9)</f>
        <v>200.07142857142858</v>
      </c>
    </row>
    <row r="10" spans="1:51" ht="12.75">
      <c r="A10" s="49">
        <v>7</v>
      </c>
      <c r="B10" s="50">
        <v>581</v>
      </c>
      <c r="C10" s="55" t="s">
        <v>71</v>
      </c>
      <c r="D10" s="55" t="s">
        <v>42</v>
      </c>
      <c r="E10" s="50"/>
      <c r="F10" s="50"/>
      <c r="G10" s="50"/>
      <c r="H10" s="50"/>
      <c r="I10" s="50"/>
      <c r="J10" s="50"/>
      <c r="K10" s="50"/>
      <c r="L10" s="51"/>
      <c r="M10" s="50"/>
      <c r="N10" s="50"/>
      <c r="O10" s="50">
        <v>177</v>
      </c>
      <c r="P10" s="50">
        <v>166</v>
      </c>
      <c r="Q10" s="50"/>
      <c r="R10" s="50"/>
      <c r="S10" s="50">
        <v>141</v>
      </c>
      <c r="T10" s="50"/>
      <c r="U10" s="50"/>
      <c r="V10" s="50">
        <v>203</v>
      </c>
      <c r="W10" s="50">
        <v>168</v>
      </c>
      <c r="X10" s="51">
        <v>233</v>
      </c>
      <c r="Y10" s="50">
        <v>229</v>
      </c>
      <c r="Z10" s="50">
        <v>196</v>
      </c>
      <c r="AA10" s="50">
        <v>188</v>
      </c>
      <c r="AB10" s="50">
        <v>209</v>
      </c>
      <c r="AC10" s="50">
        <v>191</v>
      </c>
      <c r="AD10" s="50">
        <v>222</v>
      </c>
      <c r="AE10" s="50">
        <v>248</v>
      </c>
      <c r="AF10" s="50">
        <v>213</v>
      </c>
      <c r="AG10" s="50">
        <v>204</v>
      </c>
      <c r="AH10" s="50">
        <v>188</v>
      </c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49">
        <f>SUM(E10:N10)</f>
        <v>0</v>
      </c>
      <c r="AT10" s="49">
        <f>SUM(O10:X10)</f>
        <v>1088</v>
      </c>
      <c r="AU10" s="49">
        <f>SUM(Y10:AH10)</f>
        <v>2088</v>
      </c>
      <c r="AV10" s="49">
        <f>SUM(AI10:AR10)</f>
        <v>0</v>
      </c>
      <c r="AW10" s="49">
        <f>SUM(AS10:AV10)</f>
        <v>3176</v>
      </c>
      <c r="AX10" s="49">
        <f>COUNT(E10:AR10)</f>
        <v>16</v>
      </c>
      <c r="AY10" s="52">
        <f>(AW10/AX10)</f>
        <v>198.5</v>
      </c>
    </row>
    <row r="11" spans="1:51" s="46" customFormat="1" ht="12.75">
      <c r="A11" s="49">
        <v>8</v>
      </c>
      <c r="B11" s="50">
        <v>833</v>
      </c>
      <c r="C11" s="55" t="s">
        <v>49</v>
      </c>
      <c r="D11" s="55" t="s">
        <v>48</v>
      </c>
      <c r="E11" s="50">
        <v>203</v>
      </c>
      <c r="F11" s="50">
        <v>160</v>
      </c>
      <c r="G11" s="50">
        <v>155</v>
      </c>
      <c r="H11" s="50">
        <v>200</v>
      </c>
      <c r="I11" s="50">
        <v>216</v>
      </c>
      <c r="J11" s="50">
        <v>268</v>
      </c>
      <c r="K11" s="50">
        <v>172</v>
      </c>
      <c r="L11" s="51">
        <v>202</v>
      </c>
      <c r="M11" s="50"/>
      <c r="N11" s="50"/>
      <c r="O11" s="50">
        <v>200</v>
      </c>
      <c r="P11" s="50">
        <v>209</v>
      </c>
      <c r="Q11" s="50">
        <v>228</v>
      </c>
      <c r="R11" s="50">
        <v>194</v>
      </c>
      <c r="S11" s="50">
        <v>189</v>
      </c>
      <c r="T11" s="50">
        <v>194</v>
      </c>
      <c r="U11" s="50">
        <v>224</v>
      </c>
      <c r="V11" s="50">
        <v>179</v>
      </c>
      <c r="W11" s="50">
        <v>198</v>
      </c>
      <c r="X11" s="51">
        <v>191</v>
      </c>
      <c r="Y11" s="50">
        <v>182</v>
      </c>
      <c r="Z11" s="50">
        <v>204</v>
      </c>
      <c r="AA11" s="50">
        <v>168</v>
      </c>
      <c r="AB11" s="50">
        <v>168</v>
      </c>
      <c r="AC11" s="50">
        <v>203</v>
      </c>
      <c r="AD11" s="50">
        <v>201</v>
      </c>
      <c r="AE11" s="50">
        <v>243</v>
      </c>
      <c r="AF11" s="50">
        <v>157</v>
      </c>
      <c r="AG11" s="50">
        <v>197</v>
      </c>
      <c r="AH11" s="50">
        <v>181</v>
      </c>
      <c r="AI11" s="50">
        <v>219</v>
      </c>
      <c r="AJ11" s="50">
        <v>219</v>
      </c>
      <c r="AK11" s="50">
        <v>215</v>
      </c>
      <c r="AL11" s="50">
        <v>190</v>
      </c>
      <c r="AM11" s="50">
        <v>206</v>
      </c>
      <c r="AN11" s="50">
        <v>201</v>
      </c>
      <c r="AO11" s="50">
        <v>172</v>
      </c>
      <c r="AP11" s="50">
        <v>189</v>
      </c>
      <c r="AQ11" s="50"/>
      <c r="AR11" s="50"/>
      <c r="AS11" s="49">
        <f>SUM(E11:N11)</f>
        <v>1576</v>
      </c>
      <c r="AT11" s="49">
        <f>SUM(O11:X11)</f>
        <v>2006</v>
      </c>
      <c r="AU11" s="49">
        <f>SUM(Y11:AH11)</f>
        <v>1904</v>
      </c>
      <c r="AV11" s="49">
        <f>SUM(AI11:AR11)</f>
        <v>1611</v>
      </c>
      <c r="AW11" s="49">
        <f>SUM(AS11:AV11)</f>
        <v>7097</v>
      </c>
      <c r="AX11" s="49">
        <f>COUNT(E11:AR11)</f>
        <v>36</v>
      </c>
      <c r="AY11" s="52">
        <f>(AW11/AX11)</f>
        <v>197.13888888888889</v>
      </c>
    </row>
    <row r="12" spans="1:52" s="46" customFormat="1" ht="12.75">
      <c r="A12" s="49">
        <v>9</v>
      </c>
      <c r="B12" s="50">
        <v>2691</v>
      </c>
      <c r="C12" s="55" t="s">
        <v>57</v>
      </c>
      <c r="D12" s="55" t="s">
        <v>54</v>
      </c>
      <c r="E12" s="50">
        <v>219</v>
      </c>
      <c r="F12" s="50">
        <v>203</v>
      </c>
      <c r="G12" s="50">
        <v>170</v>
      </c>
      <c r="H12" s="50">
        <v>188</v>
      </c>
      <c r="I12" s="50">
        <v>202</v>
      </c>
      <c r="J12" s="50">
        <v>144</v>
      </c>
      <c r="K12" s="50"/>
      <c r="L12" s="51"/>
      <c r="M12" s="50">
        <v>212</v>
      </c>
      <c r="N12" s="50">
        <v>180</v>
      </c>
      <c r="O12" s="50"/>
      <c r="P12" s="50"/>
      <c r="Q12" s="50"/>
      <c r="R12" s="50"/>
      <c r="S12" s="50"/>
      <c r="T12" s="50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0">
        <v>197</v>
      </c>
      <c r="AL12" s="50">
        <v>188</v>
      </c>
      <c r="AM12" s="50">
        <v>192</v>
      </c>
      <c r="AN12" s="50">
        <v>163</v>
      </c>
      <c r="AO12" s="50"/>
      <c r="AP12" s="50"/>
      <c r="AQ12" s="50">
        <v>228</v>
      </c>
      <c r="AR12" s="50">
        <v>221</v>
      </c>
      <c r="AS12" s="49">
        <f>SUM(E12:N12)</f>
        <v>1518</v>
      </c>
      <c r="AT12" s="49">
        <f>SUM(O12:X12)</f>
        <v>0</v>
      </c>
      <c r="AU12" s="49">
        <f>SUM(Y12:AH12)</f>
        <v>0</v>
      </c>
      <c r="AV12" s="49">
        <f>SUM(AI12:AR12)</f>
        <v>1189</v>
      </c>
      <c r="AW12" s="49">
        <f>SUM(AS12:AV12)</f>
        <v>2707</v>
      </c>
      <c r="AX12" s="49">
        <f>COUNT(E12:AR12)</f>
        <v>14</v>
      </c>
      <c r="AY12" s="52">
        <f>(AW12/AX12)</f>
        <v>193.35714285714286</v>
      </c>
      <c r="AZ12" s="58"/>
    </row>
    <row r="13" spans="1:52" s="46" customFormat="1" ht="12.75">
      <c r="A13" s="49">
        <v>10</v>
      </c>
      <c r="B13" s="51">
        <v>1860</v>
      </c>
      <c r="C13" s="59" t="s">
        <v>59</v>
      </c>
      <c r="D13" s="59" t="s">
        <v>60</v>
      </c>
      <c r="E13" s="51">
        <v>216</v>
      </c>
      <c r="F13" s="51">
        <v>213</v>
      </c>
      <c r="G13" s="51">
        <v>230</v>
      </c>
      <c r="H13" s="51">
        <v>168</v>
      </c>
      <c r="I13" s="51"/>
      <c r="J13" s="51"/>
      <c r="K13" s="51">
        <v>185</v>
      </c>
      <c r="L13" s="51">
        <v>191</v>
      </c>
      <c r="M13" s="51">
        <v>225</v>
      </c>
      <c r="N13" s="51">
        <v>172</v>
      </c>
      <c r="O13" s="51">
        <v>193</v>
      </c>
      <c r="P13" s="51">
        <v>221</v>
      </c>
      <c r="Q13" s="51">
        <v>120</v>
      </c>
      <c r="R13" s="51">
        <v>192</v>
      </c>
      <c r="S13" s="51">
        <v>194</v>
      </c>
      <c r="T13" s="51">
        <v>214</v>
      </c>
      <c r="U13" s="51">
        <v>193</v>
      </c>
      <c r="V13" s="51">
        <v>213</v>
      </c>
      <c r="W13" s="51">
        <v>186</v>
      </c>
      <c r="X13" s="51">
        <v>228</v>
      </c>
      <c r="Y13" s="51">
        <v>190</v>
      </c>
      <c r="Z13" s="51">
        <v>173</v>
      </c>
      <c r="AA13" s="51">
        <v>214</v>
      </c>
      <c r="AB13" s="51">
        <v>183</v>
      </c>
      <c r="AC13" s="51"/>
      <c r="AD13" s="51"/>
      <c r="AE13" s="51">
        <v>177</v>
      </c>
      <c r="AF13" s="51">
        <v>129</v>
      </c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49">
        <f>SUM(E13:N13)</f>
        <v>1600</v>
      </c>
      <c r="AT13" s="49">
        <f>SUM(O13:X13)</f>
        <v>1954</v>
      </c>
      <c r="AU13" s="49">
        <f>SUM(Y13:AH13)</f>
        <v>1066</v>
      </c>
      <c r="AV13" s="49">
        <f>SUM(AI13:AR13)</f>
        <v>0</v>
      </c>
      <c r="AW13" s="56">
        <f>SUM(AS13:AV13)</f>
        <v>4620</v>
      </c>
      <c r="AX13" s="56">
        <f>COUNT(E13:AR13)</f>
        <v>24</v>
      </c>
      <c r="AY13" s="57">
        <f>(AW13/AX13)</f>
        <v>192.5</v>
      </c>
      <c r="AZ13" s="58"/>
    </row>
    <row r="14" spans="1:51" s="46" customFormat="1" ht="12.75">
      <c r="A14" s="49">
        <v>11</v>
      </c>
      <c r="B14" s="50">
        <v>1269</v>
      </c>
      <c r="C14" s="55" t="s">
        <v>51</v>
      </c>
      <c r="D14" s="55" t="s">
        <v>48</v>
      </c>
      <c r="E14" s="50">
        <v>184</v>
      </c>
      <c r="F14" s="50">
        <v>206</v>
      </c>
      <c r="G14" s="50">
        <v>182</v>
      </c>
      <c r="H14" s="50">
        <v>176</v>
      </c>
      <c r="I14" s="50">
        <v>213</v>
      </c>
      <c r="J14" s="50">
        <v>226</v>
      </c>
      <c r="K14" s="50">
        <v>246</v>
      </c>
      <c r="L14" s="51">
        <v>163</v>
      </c>
      <c r="M14" s="50">
        <v>180</v>
      </c>
      <c r="N14" s="50">
        <v>181</v>
      </c>
      <c r="O14" s="50">
        <v>257</v>
      </c>
      <c r="P14" s="50">
        <v>226</v>
      </c>
      <c r="Q14" s="50">
        <v>188</v>
      </c>
      <c r="R14" s="50">
        <v>168</v>
      </c>
      <c r="S14" s="50">
        <v>215</v>
      </c>
      <c r="T14" s="50">
        <v>189</v>
      </c>
      <c r="U14" s="50">
        <v>182</v>
      </c>
      <c r="V14" s="50">
        <v>184</v>
      </c>
      <c r="W14" s="50">
        <v>130</v>
      </c>
      <c r="X14" s="51"/>
      <c r="Y14" s="50">
        <v>203</v>
      </c>
      <c r="Z14" s="50">
        <v>229</v>
      </c>
      <c r="AA14" s="50">
        <v>196</v>
      </c>
      <c r="AB14" s="50">
        <v>130</v>
      </c>
      <c r="AC14" s="50">
        <v>161</v>
      </c>
      <c r="AD14" s="50">
        <v>202</v>
      </c>
      <c r="AE14" s="50">
        <v>169</v>
      </c>
      <c r="AF14" s="50">
        <v>236</v>
      </c>
      <c r="AG14" s="50">
        <v>232</v>
      </c>
      <c r="AH14" s="50">
        <v>193</v>
      </c>
      <c r="AI14" s="50">
        <v>204</v>
      </c>
      <c r="AJ14" s="50">
        <v>168</v>
      </c>
      <c r="AK14" s="50"/>
      <c r="AL14" s="50"/>
      <c r="AM14" s="50">
        <v>170</v>
      </c>
      <c r="AN14" s="50">
        <v>164</v>
      </c>
      <c r="AO14" s="50">
        <v>174</v>
      </c>
      <c r="AP14" s="50">
        <v>172</v>
      </c>
      <c r="AQ14" s="50"/>
      <c r="AR14" s="50"/>
      <c r="AS14" s="49">
        <f>SUM(E14:N14)</f>
        <v>1957</v>
      </c>
      <c r="AT14" s="49">
        <f>SUM(O14:X14)</f>
        <v>1739</v>
      </c>
      <c r="AU14" s="49">
        <f>SUM(Y14:AH14)</f>
        <v>1951</v>
      </c>
      <c r="AV14" s="49">
        <f>SUM(AI14:AR14)</f>
        <v>1052</v>
      </c>
      <c r="AW14" s="49">
        <f>SUM(AS14:AV14)</f>
        <v>6699</v>
      </c>
      <c r="AX14" s="49">
        <f>COUNT(E14:AR14)</f>
        <v>35</v>
      </c>
      <c r="AY14" s="52">
        <f>(AW14/AX14)</f>
        <v>191.4</v>
      </c>
    </row>
    <row r="15" spans="1:51" s="46" customFormat="1" ht="12.75">
      <c r="A15" s="49">
        <v>12</v>
      </c>
      <c r="B15" s="50">
        <v>1022</v>
      </c>
      <c r="C15" s="55" t="s">
        <v>35</v>
      </c>
      <c r="D15" s="55" t="s">
        <v>36</v>
      </c>
      <c r="E15" s="50">
        <v>187</v>
      </c>
      <c r="F15" s="50">
        <v>239</v>
      </c>
      <c r="G15" s="50">
        <v>171</v>
      </c>
      <c r="H15" s="50">
        <v>226</v>
      </c>
      <c r="I15" s="50">
        <v>192</v>
      </c>
      <c r="J15" s="50">
        <v>268</v>
      </c>
      <c r="K15" s="50">
        <v>200</v>
      </c>
      <c r="L15" s="51">
        <v>236</v>
      </c>
      <c r="M15" s="50">
        <v>189</v>
      </c>
      <c r="N15" s="50">
        <v>167</v>
      </c>
      <c r="O15" s="50">
        <v>211</v>
      </c>
      <c r="P15" s="50">
        <v>170</v>
      </c>
      <c r="Q15" s="50">
        <v>191</v>
      </c>
      <c r="R15" s="50">
        <v>209</v>
      </c>
      <c r="S15" s="50">
        <v>167</v>
      </c>
      <c r="T15" s="50">
        <v>202</v>
      </c>
      <c r="U15" s="50">
        <v>176</v>
      </c>
      <c r="V15" s="50">
        <v>178</v>
      </c>
      <c r="W15" s="50">
        <v>224</v>
      </c>
      <c r="X15" s="51">
        <v>165</v>
      </c>
      <c r="Y15" s="50">
        <v>205</v>
      </c>
      <c r="Z15" s="50">
        <v>182</v>
      </c>
      <c r="AA15" s="50">
        <v>214</v>
      </c>
      <c r="AB15" s="50">
        <v>153</v>
      </c>
      <c r="AC15" s="50">
        <v>168</v>
      </c>
      <c r="AD15" s="50">
        <v>186</v>
      </c>
      <c r="AE15" s="50">
        <v>184</v>
      </c>
      <c r="AF15" s="50">
        <v>140</v>
      </c>
      <c r="AG15" s="50">
        <v>219</v>
      </c>
      <c r="AH15" s="50">
        <v>169</v>
      </c>
      <c r="AI15" s="50">
        <v>211</v>
      </c>
      <c r="AJ15" s="50">
        <v>178</v>
      </c>
      <c r="AK15" s="50"/>
      <c r="AL15" s="50"/>
      <c r="AM15" s="50">
        <v>179</v>
      </c>
      <c r="AN15" s="50">
        <v>184</v>
      </c>
      <c r="AO15" s="50">
        <v>192</v>
      </c>
      <c r="AP15" s="50">
        <v>171</v>
      </c>
      <c r="AQ15" s="50">
        <v>194</v>
      </c>
      <c r="AR15" s="50">
        <v>163</v>
      </c>
      <c r="AS15" s="49">
        <f>SUM(E15:N15)</f>
        <v>2075</v>
      </c>
      <c r="AT15" s="49">
        <f>SUM(O15:X15)</f>
        <v>1893</v>
      </c>
      <c r="AU15" s="49">
        <f>SUM(Y15:AH15)</f>
        <v>1820</v>
      </c>
      <c r="AV15" s="49">
        <f>SUM(AI15:AR15)</f>
        <v>1472</v>
      </c>
      <c r="AW15" s="49">
        <f>SUM(AS15:AV15)</f>
        <v>7260</v>
      </c>
      <c r="AX15" s="49">
        <f>COUNT(E15:AR15)</f>
        <v>38</v>
      </c>
      <c r="AY15" s="52">
        <f>(AW15/AX15)</f>
        <v>191.05263157894737</v>
      </c>
    </row>
    <row r="16" spans="1:51" s="46" customFormat="1" ht="12.75">
      <c r="A16" s="49">
        <v>13</v>
      </c>
      <c r="B16" s="51">
        <v>1632</v>
      </c>
      <c r="C16" s="59" t="s">
        <v>46</v>
      </c>
      <c r="D16" s="59" t="s">
        <v>42</v>
      </c>
      <c r="E16" s="51"/>
      <c r="F16" s="51"/>
      <c r="G16" s="51"/>
      <c r="H16" s="51"/>
      <c r="I16" s="51"/>
      <c r="J16" s="51"/>
      <c r="K16" s="51">
        <v>170</v>
      </c>
      <c r="L16" s="51">
        <v>181</v>
      </c>
      <c r="M16" s="51"/>
      <c r="N16" s="51"/>
      <c r="O16" s="51"/>
      <c r="P16" s="51"/>
      <c r="Q16" s="51"/>
      <c r="R16" s="51"/>
      <c r="S16" s="51"/>
      <c r="T16" s="51">
        <v>202</v>
      </c>
      <c r="U16" s="51">
        <v>226</v>
      </c>
      <c r="V16" s="51">
        <v>182</v>
      </c>
      <c r="W16" s="51">
        <v>181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49">
        <f>SUM(E16:N16)</f>
        <v>351</v>
      </c>
      <c r="AT16" s="49">
        <f>SUM(O16:X16)</f>
        <v>791</v>
      </c>
      <c r="AU16" s="49">
        <f>SUM(Y16:AH16)</f>
        <v>0</v>
      </c>
      <c r="AV16" s="49">
        <f>SUM(AI16:AR16)</f>
        <v>0</v>
      </c>
      <c r="AW16" s="56">
        <f>SUM(AS16:AV16)</f>
        <v>1142</v>
      </c>
      <c r="AX16" s="56">
        <f>COUNT(E16:AR16)</f>
        <v>6</v>
      </c>
      <c r="AY16" s="57">
        <f>(AW16/AX16)</f>
        <v>190.33333333333334</v>
      </c>
    </row>
    <row r="17" spans="1:51" s="46" customFormat="1" ht="12.75">
      <c r="A17" s="49">
        <v>14</v>
      </c>
      <c r="B17" s="50">
        <v>396</v>
      </c>
      <c r="C17" s="55" t="s">
        <v>40</v>
      </c>
      <c r="D17" s="55" t="s">
        <v>36</v>
      </c>
      <c r="E17" s="50"/>
      <c r="F17" s="50"/>
      <c r="G17" s="50">
        <v>182</v>
      </c>
      <c r="H17" s="50">
        <v>208</v>
      </c>
      <c r="I17" s="50">
        <v>192</v>
      </c>
      <c r="J17" s="50">
        <v>235</v>
      </c>
      <c r="K17" s="50">
        <v>154</v>
      </c>
      <c r="L17" s="51">
        <v>225</v>
      </c>
      <c r="M17" s="50">
        <v>204</v>
      </c>
      <c r="N17" s="50">
        <v>184</v>
      </c>
      <c r="O17" s="50"/>
      <c r="P17" s="50"/>
      <c r="Q17" s="50">
        <v>171</v>
      </c>
      <c r="R17" s="50">
        <v>182</v>
      </c>
      <c r="S17" s="50">
        <v>185</v>
      </c>
      <c r="T17" s="50">
        <v>189</v>
      </c>
      <c r="U17" s="50">
        <v>215</v>
      </c>
      <c r="V17" s="50">
        <v>211</v>
      </c>
      <c r="W17" s="50">
        <v>181</v>
      </c>
      <c r="X17" s="51">
        <v>214</v>
      </c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v>188</v>
      </c>
      <c r="AL17" s="50">
        <v>168</v>
      </c>
      <c r="AM17" s="50">
        <v>189</v>
      </c>
      <c r="AN17" s="50">
        <v>183</v>
      </c>
      <c r="AO17" s="50">
        <v>180</v>
      </c>
      <c r="AP17" s="50">
        <v>187</v>
      </c>
      <c r="AQ17" s="50">
        <v>152</v>
      </c>
      <c r="AR17" s="50">
        <v>187</v>
      </c>
      <c r="AS17" s="49">
        <f>SUM(E17:N17)</f>
        <v>1584</v>
      </c>
      <c r="AT17" s="49">
        <f>SUM(O17:X17)</f>
        <v>1548</v>
      </c>
      <c r="AU17" s="49">
        <f>SUM(Y17:AH17)</f>
        <v>0</v>
      </c>
      <c r="AV17" s="49">
        <f>SUM(AI17:AR17)</f>
        <v>1434</v>
      </c>
      <c r="AW17" s="49">
        <f>SUM(AS17:AV17)</f>
        <v>4566</v>
      </c>
      <c r="AX17" s="49">
        <f>COUNT(E17:AR17)</f>
        <v>24</v>
      </c>
      <c r="AY17" s="52">
        <f>(AW17/AX17)</f>
        <v>190.25</v>
      </c>
    </row>
    <row r="18" spans="1:51" ht="12.75">
      <c r="A18" s="49">
        <v>15</v>
      </c>
      <c r="B18" s="50">
        <v>3571</v>
      </c>
      <c r="C18" s="55" t="s">
        <v>73</v>
      </c>
      <c r="D18" s="55" t="s">
        <v>54</v>
      </c>
      <c r="E18" s="50"/>
      <c r="F18" s="50"/>
      <c r="G18" s="50"/>
      <c r="H18" s="50"/>
      <c r="I18" s="50"/>
      <c r="J18" s="50"/>
      <c r="K18" s="50"/>
      <c r="L18" s="51"/>
      <c r="M18" s="50"/>
      <c r="N18" s="50"/>
      <c r="O18" s="50">
        <v>169</v>
      </c>
      <c r="P18" s="50">
        <v>139</v>
      </c>
      <c r="Q18" s="50">
        <v>170</v>
      </c>
      <c r="R18" s="50">
        <v>173</v>
      </c>
      <c r="S18" s="50">
        <v>176</v>
      </c>
      <c r="T18" s="50">
        <v>193</v>
      </c>
      <c r="U18" s="51">
        <v>199</v>
      </c>
      <c r="V18" s="51">
        <v>143</v>
      </c>
      <c r="W18" s="51">
        <v>205</v>
      </c>
      <c r="X18" s="51">
        <v>159</v>
      </c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>
        <v>249</v>
      </c>
      <c r="AJ18" s="51">
        <v>217</v>
      </c>
      <c r="AK18" s="50">
        <v>225</v>
      </c>
      <c r="AL18" s="50">
        <v>201</v>
      </c>
      <c r="AM18" s="50"/>
      <c r="AN18" s="50"/>
      <c r="AO18" s="50">
        <v>204</v>
      </c>
      <c r="AP18" s="50">
        <v>236</v>
      </c>
      <c r="AQ18" s="50">
        <v>176</v>
      </c>
      <c r="AR18" s="50">
        <v>190</v>
      </c>
      <c r="AS18" s="49">
        <f>SUM(E18:N18)</f>
        <v>0</v>
      </c>
      <c r="AT18" s="49">
        <f>SUM(O18:X18)</f>
        <v>1726</v>
      </c>
      <c r="AU18" s="49">
        <f>SUM(Y18:AH18)</f>
        <v>0</v>
      </c>
      <c r="AV18" s="49">
        <f>SUM(AI18:AR18)</f>
        <v>1698</v>
      </c>
      <c r="AW18" s="49">
        <f>SUM(AS18:AV18)</f>
        <v>3424</v>
      </c>
      <c r="AX18" s="49">
        <f>COUNT(E18:AR18)</f>
        <v>18</v>
      </c>
      <c r="AY18" s="52">
        <f>(AW18/AX18)</f>
        <v>190.22222222222223</v>
      </c>
    </row>
    <row r="19" spans="1:51" ht="12.75">
      <c r="A19" s="49">
        <v>16</v>
      </c>
      <c r="B19" s="50">
        <v>3097</v>
      </c>
      <c r="C19" s="55" t="s">
        <v>58</v>
      </c>
      <c r="D19" s="55" t="s">
        <v>54</v>
      </c>
      <c r="E19" s="50"/>
      <c r="F19" s="50"/>
      <c r="G19" s="50"/>
      <c r="H19" s="50"/>
      <c r="I19" s="50"/>
      <c r="J19" s="50"/>
      <c r="K19" s="50">
        <v>143</v>
      </c>
      <c r="L19" s="51">
        <v>188</v>
      </c>
      <c r="M19" s="50"/>
      <c r="N19" s="50"/>
      <c r="O19" s="50">
        <v>212</v>
      </c>
      <c r="P19" s="50">
        <v>232</v>
      </c>
      <c r="Q19" s="50">
        <v>175</v>
      </c>
      <c r="R19" s="50">
        <v>156</v>
      </c>
      <c r="S19" s="50">
        <v>148</v>
      </c>
      <c r="T19" s="50">
        <v>166</v>
      </c>
      <c r="U19" s="50">
        <v>226</v>
      </c>
      <c r="V19" s="50">
        <v>198</v>
      </c>
      <c r="W19" s="50">
        <v>171</v>
      </c>
      <c r="X19" s="51">
        <v>203</v>
      </c>
      <c r="Y19" s="50">
        <v>215</v>
      </c>
      <c r="Z19" s="50">
        <v>165</v>
      </c>
      <c r="AA19" s="50">
        <v>245</v>
      </c>
      <c r="AB19" s="50">
        <v>183</v>
      </c>
      <c r="AC19" s="50">
        <v>218</v>
      </c>
      <c r="AD19" s="50">
        <v>174</v>
      </c>
      <c r="AE19" s="50">
        <v>169</v>
      </c>
      <c r="AF19" s="50">
        <v>162</v>
      </c>
      <c r="AG19" s="50">
        <v>192</v>
      </c>
      <c r="AH19" s="50">
        <v>258</v>
      </c>
      <c r="AI19" s="50">
        <v>206</v>
      </c>
      <c r="AJ19" s="50">
        <v>145</v>
      </c>
      <c r="AK19" s="50"/>
      <c r="AL19" s="50"/>
      <c r="AM19" s="50"/>
      <c r="AN19" s="50"/>
      <c r="AO19" s="50"/>
      <c r="AP19" s="50"/>
      <c r="AQ19" s="50">
        <v>114</v>
      </c>
      <c r="AR19" s="50">
        <v>177</v>
      </c>
      <c r="AS19" s="49">
        <f>SUM(E19:N19)</f>
        <v>331</v>
      </c>
      <c r="AT19" s="49">
        <f>SUM(O19:X19)</f>
        <v>1887</v>
      </c>
      <c r="AU19" s="49">
        <f>SUM(Y19:AH19)</f>
        <v>1981</v>
      </c>
      <c r="AV19" s="49">
        <f>SUM(AI19:AR19)</f>
        <v>642</v>
      </c>
      <c r="AW19" s="49">
        <f>SUM(AS19:AV19)</f>
        <v>4841</v>
      </c>
      <c r="AX19" s="49">
        <f>COUNT(E19:AR19)</f>
        <v>26</v>
      </c>
      <c r="AY19" s="52">
        <f>(AW19/AX19)</f>
        <v>186.19230769230768</v>
      </c>
    </row>
    <row r="20" spans="1:51" ht="12.75">
      <c r="A20" s="49">
        <v>17</v>
      </c>
      <c r="B20" s="50">
        <v>3324</v>
      </c>
      <c r="C20" s="55" t="s">
        <v>61</v>
      </c>
      <c r="D20" s="55" t="s">
        <v>60</v>
      </c>
      <c r="E20" s="50">
        <v>162</v>
      </c>
      <c r="F20" s="50">
        <v>187</v>
      </c>
      <c r="G20" s="50"/>
      <c r="H20" s="50"/>
      <c r="I20" s="50">
        <v>190</v>
      </c>
      <c r="J20" s="50">
        <v>195</v>
      </c>
      <c r="K20" s="50">
        <v>207</v>
      </c>
      <c r="L20" s="51">
        <v>157</v>
      </c>
      <c r="M20" s="50"/>
      <c r="N20" s="50">
        <v>178</v>
      </c>
      <c r="O20" s="50">
        <v>190</v>
      </c>
      <c r="P20" s="50">
        <v>189</v>
      </c>
      <c r="Q20" s="50">
        <v>181</v>
      </c>
      <c r="R20" s="50">
        <v>175</v>
      </c>
      <c r="S20" s="50">
        <v>221</v>
      </c>
      <c r="T20" s="50">
        <v>209</v>
      </c>
      <c r="U20" s="50">
        <v>200</v>
      </c>
      <c r="V20" s="50">
        <v>183</v>
      </c>
      <c r="W20" s="50">
        <v>198</v>
      </c>
      <c r="X20" s="51">
        <v>203</v>
      </c>
      <c r="Y20" s="50">
        <v>164</v>
      </c>
      <c r="Z20" s="50">
        <v>192</v>
      </c>
      <c r="AA20" s="50">
        <v>233</v>
      </c>
      <c r="AB20" s="50">
        <v>214</v>
      </c>
      <c r="AC20" s="50"/>
      <c r="AD20" s="50"/>
      <c r="AE20" s="50">
        <v>149</v>
      </c>
      <c r="AF20" s="50"/>
      <c r="AG20" s="50">
        <v>185</v>
      </c>
      <c r="AH20" s="50">
        <v>178</v>
      </c>
      <c r="AI20" s="50">
        <v>170</v>
      </c>
      <c r="AJ20" s="50">
        <v>180</v>
      </c>
      <c r="AK20" s="50">
        <v>173</v>
      </c>
      <c r="AL20" s="50">
        <v>179</v>
      </c>
      <c r="AM20" s="50">
        <v>172</v>
      </c>
      <c r="AN20" s="50">
        <v>259</v>
      </c>
      <c r="AO20" s="50">
        <v>157</v>
      </c>
      <c r="AP20" s="50">
        <v>135</v>
      </c>
      <c r="AQ20" s="50">
        <v>151</v>
      </c>
      <c r="AR20" s="50">
        <v>187</v>
      </c>
      <c r="AS20" s="49">
        <f>SUM(E20:N20)</f>
        <v>1276</v>
      </c>
      <c r="AT20" s="49">
        <f>SUM(O20:X20)</f>
        <v>1949</v>
      </c>
      <c r="AU20" s="49">
        <f>SUM(Y20:AH20)</f>
        <v>1315</v>
      </c>
      <c r="AV20" s="49">
        <f>SUM(AI20:AR20)</f>
        <v>1763</v>
      </c>
      <c r="AW20" s="49">
        <f>SUM(AS20:AV20)</f>
        <v>6303</v>
      </c>
      <c r="AX20" s="49">
        <f>COUNT(E20:AR20)</f>
        <v>34</v>
      </c>
      <c r="AY20" s="52">
        <f>(AW20/AX20)</f>
        <v>185.38235294117646</v>
      </c>
    </row>
    <row r="21" spans="1:51" ht="12.75">
      <c r="A21" s="49">
        <v>18</v>
      </c>
      <c r="B21" s="50">
        <v>1282</v>
      </c>
      <c r="C21" s="55" t="s">
        <v>45</v>
      </c>
      <c r="D21" s="55" t="s">
        <v>42</v>
      </c>
      <c r="E21" s="50">
        <v>228</v>
      </c>
      <c r="F21" s="50">
        <v>206</v>
      </c>
      <c r="G21" s="50">
        <v>138</v>
      </c>
      <c r="H21" s="50">
        <v>187</v>
      </c>
      <c r="I21" s="50">
        <v>208</v>
      </c>
      <c r="J21" s="50">
        <v>201</v>
      </c>
      <c r="K21" s="50">
        <v>184</v>
      </c>
      <c r="L21" s="51">
        <v>160</v>
      </c>
      <c r="M21" s="50">
        <v>126</v>
      </c>
      <c r="N21" s="50">
        <v>198</v>
      </c>
      <c r="O21" s="50"/>
      <c r="P21" s="50"/>
      <c r="Q21" s="50">
        <v>162</v>
      </c>
      <c r="R21" s="50">
        <v>193</v>
      </c>
      <c r="S21" s="50"/>
      <c r="T21" s="50">
        <v>210</v>
      </c>
      <c r="U21" s="51">
        <v>191</v>
      </c>
      <c r="V21" s="51"/>
      <c r="W21" s="51"/>
      <c r="X21" s="51"/>
      <c r="Y21" s="51"/>
      <c r="Z21" s="51"/>
      <c r="AA21" s="51"/>
      <c r="AB21" s="51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49">
        <f>SUM(E21:N21)</f>
        <v>1836</v>
      </c>
      <c r="AT21" s="49">
        <f>SUM(O21:X21)</f>
        <v>756</v>
      </c>
      <c r="AU21" s="49">
        <f>SUM(Y21:AH21)</f>
        <v>0</v>
      </c>
      <c r="AV21" s="49">
        <f>SUM(AI21:AR21)</f>
        <v>0</v>
      </c>
      <c r="AW21" s="49">
        <f>SUM(AS21:AV21)</f>
        <v>2592</v>
      </c>
      <c r="AX21" s="49">
        <f>COUNT(E21:AR21)</f>
        <v>14</v>
      </c>
      <c r="AY21" s="52">
        <f>(AW21/AX21)</f>
        <v>185.14285714285714</v>
      </c>
    </row>
    <row r="22" spans="1:51" ht="12.75">
      <c r="A22" s="49">
        <v>19</v>
      </c>
      <c r="B22" s="50">
        <v>2427</v>
      </c>
      <c r="C22" s="59" t="s">
        <v>75</v>
      </c>
      <c r="D22" s="59" t="s">
        <v>67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>
        <v>185</v>
      </c>
      <c r="P22" s="51">
        <v>223</v>
      </c>
      <c r="Q22" s="51">
        <v>224</v>
      </c>
      <c r="R22" s="51">
        <v>147</v>
      </c>
      <c r="S22" s="51">
        <v>200</v>
      </c>
      <c r="T22" s="51">
        <v>164</v>
      </c>
      <c r="U22" s="50">
        <v>143</v>
      </c>
      <c r="V22" s="50"/>
      <c r="W22" s="50"/>
      <c r="X22" s="51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49">
        <f>SUM(E22:N22)</f>
        <v>0</v>
      </c>
      <c r="AT22" s="49">
        <f>SUM(O22:X22)</f>
        <v>1286</v>
      </c>
      <c r="AU22" s="49">
        <f>SUM(Y22:AH22)</f>
        <v>0</v>
      </c>
      <c r="AV22" s="49">
        <f>SUM(AI22:AR22)</f>
        <v>0</v>
      </c>
      <c r="AW22" s="49">
        <f>SUM(AS22:AV22)</f>
        <v>1286</v>
      </c>
      <c r="AX22" s="49">
        <f>COUNT(E22:AR22)</f>
        <v>7</v>
      </c>
      <c r="AY22" s="52">
        <f>(AW22/AX22)</f>
        <v>183.71428571428572</v>
      </c>
    </row>
    <row r="23" spans="1:51" ht="12.75">
      <c r="A23" s="49">
        <v>20</v>
      </c>
      <c r="B23" s="50">
        <v>3346</v>
      </c>
      <c r="C23" s="55" t="s">
        <v>79</v>
      </c>
      <c r="D23" s="55" t="s">
        <v>42</v>
      </c>
      <c r="E23" s="50"/>
      <c r="F23" s="50"/>
      <c r="G23" s="50"/>
      <c r="H23" s="50"/>
      <c r="I23" s="50"/>
      <c r="J23" s="50"/>
      <c r="K23" s="50"/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  <c r="Y23" s="50"/>
      <c r="Z23" s="50"/>
      <c r="AA23" s="50"/>
      <c r="AB23" s="50"/>
      <c r="AC23" s="50">
        <v>180</v>
      </c>
      <c r="AD23" s="50">
        <v>188</v>
      </c>
      <c r="AE23" s="50">
        <v>183</v>
      </c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49">
        <f>SUM(E23:N23)</f>
        <v>0</v>
      </c>
      <c r="AT23" s="49">
        <f>SUM(O23:X23)</f>
        <v>0</v>
      </c>
      <c r="AU23" s="49">
        <f>SUM(Y23:AH23)</f>
        <v>551</v>
      </c>
      <c r="AV23" s="49">
        <f>SUM(AI23:AR23)</f>
        <v>0</v>
      </c>
      <c r="AW23" s="49">
        <f>SUM(AS23:AV23)</f>
        <v>551</v>
      </c>
      <c r="AX23" s="49">
        <f>COUNT(E23:AR23)</f>
        <v>3</v>
      </c>
      <c r="AY23" s="52">
        <f>(AW23/AX23)</f>
        <v>183.66666666666666</v>
      </c>
    </row>
    <row r="24" spans="1:51" ht="12.75">
      <c r="A24" s="49">
        <v>21</v>
      </c>
      <c r="B24" s="50">
        <v>3031</v>
      </c>
      <c r="C24" s="55" t="s">
        <v>74</v>
      </c>
      <c r="D24" s="55" t="s">
        <v>67</v>
      </c>
      <c r="E24" s="50"/>
      <c r="F24" s="50"/>
      <c r="G24" s="50"/>
      <c r="H24" s="50"/>
      <c r="I24" s="50"/>
      <c r="J24" s="50"/>
      <c r="K24" s="50"/>
      <c r="L24" s="51"/>
      <c r="M24" s="50"/>
      <c r="N24" s="50"/>
      <c r="O24" s="50">
        <v>160</v>
      </c>
      <c r="P24" s="50">
        <v>200</v>
      </c>
      <c r="Q24" s="50">
        <v>171</v>
      </c>
      <c r="R24" s="50">
        <v>166</v>
      </c>
      <c r="S24" s="50">
        <v>190</v>
      </c>
      <c r="T24" s="50">
        <v>160</v>
      </c>
      <c r="U24" s="50">
        <v>168</v>
      </c>
      <c r="V24" s="50">
        <v>180</v>
      </c>
      <c r="W24" s="50">
        <v>193</v>
      </c>
      <c r="X24" s="51">
        <v>189</v>
      </c>
      <c r="Y24" s="50">
        <v>180</v>
      </c>
      <c r="Z24" s="50">
        <v>180</v>
      </c>
      <c r="AA24" s="50">
        <v>191</v>
      </c>
      <c r="AB24" s="50">
        <v>181</v>
      </c>
      <c r="AC24" s="50">
        <v>185</v>
      </c>
      <c r="AD24" s="50">
        <v>158</v>
      </c>
      <c r="AE24" s="50">
        <v>181</v>
      </c>
      <c r="AF24" s="50">
        <v>242</v>
      </c>
      <c r="AG24" s="50">
        <v>193</v>
      </c>
      <c r="AH24" s="50">
        <v>165</v>
      </c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49">
        <f>SUM(E24:N24)</f>
        <v>0</v>
      </c>
      <c r="AT24" s="49">
        <f>SUM(O24:X24)</f>
        <v>1777</v>
      </c>
      <c r="AU24" s="49">
        <f>SUM(Y24:AH24)</f>
        <v>1856</v>
      </c>
      <c r="AV24" s="49">
        <f>SUM(AI24:AR24)</f>
        <v>0</v>
      </c>
      <c r="AW24" s="49">
        <f>SUM(AS24:AV24)</f>
        <v>3633</v>
      </c>
      <c r="AX24" s="49">
        <f>COUNT(E24:AR24)</f>
        <v>20</v>
      </c>
      <c r="AY24" s="52">
        <f>(AW24/AX24)</f>
        <v>181.65</v>
      </c>
    </row>
    <row r="25" spans="1:51" ht="12.75">
      <c r="A25" s="49">
        <v>22</v>
      </c>
      <c r="B25" s="51">
        <v>1254</v>
      </c>
      <c r="C25" s="59" t="s">
        <v>37</v>
      </c>
      <c r="D25" s="59" t="s">
        <v>36</v>
      </c>
      <c r="E25" s="51">
        <v>213</v>
      </c>
      <c r="F25" s="51">
        <v>211</v>
      </c>
      <c r="G25" s="51">
        <v>163</v>
      </c>
      <c r="H25" s="51">
        <v>173</v>
      </c>
      <c r="I25" s="51"/>
      <c r="J25" s="51"/>
      <c r="K25" s="51">
        <v>155</v>
      </c>
      <c r="L25" s="51">
        <v>164</v>
      </c>
      <c r="M25" s="51">
        <v>191</v>
      </c>
      <c r="N25" s="51">
        <v>174</v>
      </c>
      <c r="O25" s="51">
        <v>205</v>
      </c>
      <c r="P25" s="51">
        <v>178</v>
      </c>
      <c r="Q25" s="51">
        <v>155</v>
      </c>
      <c r="R25" s="51">
        <v>148</v>
      </c>
      <c r="S25" s="51"/>
      <c r="T25" s="51"/>
      <c r="U25" s="51">
        <v>221</v>
      </c>
      <c r="V25" s="51">
        <v>154</v>
      </c>
      <c r="W25" s="51">
        <v>163</v>
      </c>
      <c r="X25" s="51">
        <v>203</v>
      </c>
      <c r="Y25" s="51">
        <v>178</v>
      </c>
      <c r="Z25" s="51">
        <v>171</v>
      </c>
      <c r="AA25" s="51">
        <v>178</v>
      </c>
      <c r="AB25" s="51">
        <v>213</v>
      </c>
      <c r="AC25" s="51">
        <v>148</v>
      </c>
      <c r="AD25" s="51">
        <v>191</v>
      </c>
      <c r="AE25" s="51">
        <v>202</v>
      </c>
      <c r="AF25" s="51">
        <v>182</v>
      </c>
      <c r="AG25" s="51">
        <v>233</v>
      </c>
      <c r="AH25" s="51">
        <v>198</v>
      </c>
      <c r="AI25" s="51">
        <v>136</v>
      </c>
      <c r="AJ25" s="51">
        <v>201</v>
      </c>
      <c r="AK25" s="51">
        <v>206</v>
      </c>
      <c r="AL25" s="51">
        <v>166</v>
      </c>
      <c r="AM25" s="51">
        <v>185</v>
      </c>
      <c r="AN25" s="51">
        <v>146</v>
      </c>
      <c r="AO25" s="51"/>
      <c r="AP25" s="51"/>
      <c r="AQ25" s="51">
        <v>190</v>
      </c>
      <c r="AR25" s="51">
        <v>159</v>
      </c>
      <c r="AS25" s="49">
        <f>SUM(E25:N25)</f>
        <v>1444</v>
      </c>
      <c r="AT25" s="49">
        <f>SUM(O25:X25)</f>
        <v>1427</v>
      </c>
      <c r="AU25" s="49">
        <f>SUM(Y25:AH25)</f>
        <v>1894</v>
      </c>
      <c r="AV25" s="49">
        <f>SUM(AI25:AR25)</f>
        <v>1389</v>
      </c>
      <c r="AW25" s="56">
        <f>SUM(AS25:AV25)</f>
        <v>6154</v>
      </c>
      <c r="AX25" s="56">
        <f>COUNT(E25:AR25)</f>
        <v>34</v>
      </c>
      <c r="AY25" s="57">
        <f>(AW25/AX25)</f>
        <v>181</v>
      </c>
    </row>
    <row r="26" spans="1:51" ht="12.75">
      <c r="A26" s="49">
        <v>23</v>
      </c>
      <c r="B26" s="50">
        <v>2668</v>
      </c>
      <c r="C26" s="55" t="s">
        <v>63</v>
      </c>
      <c r="D26" s="55" t="s">
        <v>60</v>
      </c>
      <c r="E26" s="50">
        <v>161</v>
      </c>
      <c r="F26" s="50">
        <v>225</v>
      </c>
      <c r="G26" s="50">
        <v>181</v>
      </c>
      <c r="H26" s="50"/>
      <c r="I26" s="50"/>
      <c r="J26" s="50">
        <v>204</v>
      </c>
      <c r="K26" s="50">
        <v>168</v>
      </c>
      <c r="L26" s="51">
        <v>170</v>
      </c>
      <c r="M26" s="50">
        <v>154</v>
      </c>
      <c r="N26" s="50"/>
      <c r="O26" s="50">
        <v>171</v>
      </c>
      <c r="P26" s="50">
        <v>160</v>
      </c>
      <c r="Q26" s="50">
        <v>168</v>
      </c>
      <c r="R26" s="50"/>
      <c r="S26" s="50">
        <v>196</v>
      </c>
      <c r="T26" s="50">
        <v>189</v>
      </c>
      <c r="U26" s="50">
        <v>170</v>
      </c>
      <c r="V26" s="50">
        <v>187</v>
      </c>
      <c r="W26" s="50">
        <v>193</v>
      </c>
      <c r="X26" s="51">
        <v>154</v>
      </c>
      <c r="Y26" s="50"/>
      <c r="Z26" s="50"/>
      <c r="AA26" s="50">
        <v>175</v>
      </c>
      <c r="AB26" s="50">
        <v>193</v>
      </c>
      <c r="AC26" s="50">
        <v>176</v>
      </c>
      <c r="AD26" s="50">
        <v>172</v>
      </c>
      <c r="AE26" s="50">
        <v>170</v>
      </c>
      <c r="AF26" s="50">
        <v>188</v>
      </c>
      <c r="AG26" s="50">
        <v>224</v>
      </c>
      <c r="AH26" s="50">
        <v>184</v>
      </c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49">
        <f>SUM(E26:N26)</f>
        <v>1263</v>
      </c>
      <c r="AT26" s="49">
        <f>SUM(O26:X26)</f>
        <v>1588</v>
      </c>
      <c r="AU26" s="49">
        <f>SUM(Y26:AH26)</f>
        <v>1482</v>
      </c>
      <c r="AV26" s="49">
        <f>SUM(AI26:AR26)</f>
        <v>0</v>
      </c>
      <c r="AW26" s="49">
        <f>SUM(AS26:AV26)</f>
        <v>4333</v>
      </c>
      <c r="AX26" s="49">
        <f>COUNT(E26:AR26)</f>
        <v>24</v>
      </c>
      <c r="AY26" s="52">
        <f>(AW26/AX26)</f>
        <v>180.54166666666666</v>
      </c>
    </row>
    <row r="27" spans="1:51" ht="12.75">
      <c r="A27" s="49">
        <v>24</v>
      </c>
      <c r="B27" s="50">
        <v>1996</v>
      </c>
      <c r="C27" s="55" t="s">
        <v>66</v>
      </c>
      <c r="D27" s="55" t="s">
        <v>67</v>
      </c>
      <c r="E27" s="50">
        <v>166</v>
      </c>
      <c r="F27" s="50">
        <v>243</v>
      </c>
      <c r="G27" s="50">
        <v>198</v>
      </c>
      <c r="H27" s="50">
        <v>175</v>
      </c>
      <c r="I27" s="50">
        <v>170</v>
      </c>
      <c r="J27" s="50">
        <v>232</v>
      </c>
      <c r="K27" s="50">
        <v>182</v>
      </c>
      <c r="L27" s="51">
        <v>163</v>
      </c>
      <c r="M27" s="50">
        <v>149</v>
      </c>
      <c r="N27" s="50">
        <v>210</v>
      </c>
      <c r="O27" s="50">
        <v>201</v>
      </c>
      <c r="P27" s="50">
        <v>187</v>
      </c>
      <c r="Q27" s="50">
        <v>179</v>
      </c>
      <c r="R27" s="50">
        <v>149</v>
      </c>
      <c r="S27" s="50"/>
      <c r="T27" s="50"/>
      <c r="U27" s="51"/>
      <c r="V27" s="51">
        <v>158</v>
      </c>
      <c r="W27" s="51">
        <v>165</v>
      </c>
      <c r="X27" s="51">
        <v>202</v>
      </c>
      <c r="Y27" s="51">
        <v>169</v>
      </c>
      <c r="Z27" s="51">
        <v>201</v>
      </c>
      <c r="AA27" s="51">
        <v>151</v>
      </c>
      <c r="AB27" s="51">
        <v>173</v>
      </c>
      <c r="AC27" s="51">
        <v>168</v>
      </c>
      <c r="AD27" s="51">
        <v>134</v>
      </c>
      <c r="AE27" s="51"/>
      <c r="AF27" s="51"/>
      <c r="AG27" s="51">
        <v>172</v>
      </c>
      <c r="AH27" s="51">
        <v>214</v>
      </c>
      <c r="AI27" s="51"/>
      <c r="AJ27" s="51"/>
      <c r="AK27" s="50"/>
      <c r="AL27" s="50"/>
      <c r="AM27" s="50"/>
      <c r="AN27" s="50"/>
      <c r="AO27" s="50"/>
      <c r="AP27" s="50"/>
      <c r="AQ27" s="50"/>
      <c r="AR27" s="50"/>
      <c r="AS27" s="49">
        <f>SUM(E27:N27)</f>
        <v>1888</v>
      </c>
      <c r="AT27" s="49">
        <f>SUM(O27:X27)</f>
        <v>1241</v>
      </c>
      <c r="AU27" s="49">
        <f>SUM(Y27:AH27)</f>
        <v>1382</v>
      </c>
      <c r="AV27" s="49">
        <f>SUM(AI27:AR27)</f>
        <v>0</v>
      </c>
      <c r="AW27" s="49">
        <f>SUM(AS27:AV27)</f>
        <v>4511</v>
      </c>
      <c r="AX27" s="49">
        <f>COUNT(E27:AR27)</f>
        <v>25</v>
      </c>
      <c r="AY27" s="52">
        <f>(AW27/AX27)</f>
        <v>180.44</v>
      </c>
    </row>
    <row r="28" spans="1:52" ht="12.75">
      <c r="A28" s="49">
        <v>25</v>
      </c>
      <c r="B28" s="50">
        <v>2692</v>
      </c>
      <c r="C28" s="55" t="s">
        <v>38</v>
      </c>
      <c r="D28" s="55" t="s">
        <v>36</v>
      </c>
      <c r="E28" s="50">
        <v>192</v>
      </c>
      <c r="F28" s="50">
        <v>179</v>
      </c>
      <c r="G28" s="50">
        <v>184</v>
      </c>
      <c r="H28" s="50">
        <v>136</v>
      </c>
      <c r="I28" s="50">
        <v>202</v>
      </c>
      <c r="J28" s="50">
        <v>191</v>
      </c>
      <c r="K28" s="50">
        <v>211</v>
      </c>
      <c r="L28" s="51">
        <v>186</v>
      </c>
      <c r="M28" s="50">
        <v>214</v>
      </c>
      <c r="N28" s="50">
        <v>164</v>
      </c>
      <c r="O28" s="50">
        <v>154</v>
      </c>
      <c r="P28" s="50">
        <v>179</v>
      </c>
      <c r="Q28" s="50">
        <v>226</v>
      </c>
      <c r="R28" s="50">
        <v>169</v>
      </c>
      <c r="S28" s="50">
        <v>186</v>
      </c>
      <c r="T28" s="50">
        <v>213</v>
      </c>
      <c r="U28" s="50">
        <v>192</v>
      </c>
      <c r="V28" s="50">
        <v>173</v>
      </c>
      <c r="W28" s="50"/>
      <c r="X28" s="51"/>
      <c r="Y28" s="50">
        <v>168</v>
      </c>
      <c r="Z28" s="50">
        <v>150</v>
      </c>
      <c r="AA28" s="50">
        <v>185</v>
      </c>
      <c r="AB28" s="50">
        <v>173</v>
      </c>
      <c r="AC28" s="50">
        <v>177</v>
      </c>
      <c r="AD28" s="50">
        <v>179</v>
      </c>
      <c r="AE28" s="50">
        <v>178</v>
      </c>
      <c r="AF28" s="50">
        <v>173</v>
      </c>
      <c r="AG28" s="50">
        <v>185</v>
      </c>
      <c r="AH28" s="50">
        <v>181</v>
      </c>
      <c r="AI28" s="50">
        <v>159</v>
      </c>
      <c r="AJ28" s="50">
        <v>167</v>
      </c>
      <c r="AK28" s="50">
        <v>164</v>
      </c>
      <c r="AL28" s="50">
        <v>202</v>
      </c>
      <c r="AM28" s="50">
        <v>181</v>
      </c>
      <c r="AN28" s="50">
        <v>202</v>
      </c>
      <c r="AO28" s="50">
        <v>159</v>
      </c>
      <c r="AP28" s="50">
        <v>144</v>
      </c>
      <c r="AQ28" s="50"/>
      <c r="AR28" s="50"/>
      <c r="AS28" s="49">
        <f>SUM(E28:N28)</f>
        <v>1859</v>
      </c>
      <c r="AT28" s="49">
        <f>SUM(O28:X28)</f>
        <v>1492</v>
      </c>
      <c r="AU28" s="49">
        <f>SUM(Y28:AH28)</f>
        <v>1749</v>
      </c>
      <c r="AV28" s="49">
        <f>SUM(AI28:AR28)</f>
        <v>1378</v>
      </c>
      <c r="AW28" s="49">
        <f>SUM(AS28:AV28)</f>
        <v>6478</v>
      </c>
      <c r="AX28" s="49">
        <f>COUNT(E28:AR28)</f>
        <v>36</v>
      </c>
      <c r="AY28" s="52">
        <f>(AW28/AX28)</f>
        <v>179.94444444444446</v>
      </c>
      <c r="AZ28" s="53"/>
    </row>
    <row r="29" spans="1:51" ht="12.75">
      <c r="A29" s="49">
        <v>26</v>
      </c>
      <c r="B29" s="50">
        <v>3149</v>
      </c>
      <c r="C29" s="55" t="s">
        <v>64</v>
      </c>
      <c r="D29" s="55" t="s">
        <v>60</v>
      </c>
      <c r="E29" s="50"/>
      <c r="F29" s="50"/>
      <c r="G29" s="50">
        <v>222</v>
      </c>
      <c r="H29" s="50">
        <v>185</v>
      </c>
      <c r="I29" s="50">
        <v>160</v>
      </c>
      <c r="J29" s="50">
        <v>180</v>
      </c>
      <c r="K29" s="50"/>
      <c r="L29" s="51">
        <v>181</v>
      </c>
      <c r="M29" s="50">
        <v>201</v>
      </c>
      <c r="N29" s="50">
        <v>160</v>
      </c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50">
        <v>179</v>
      </c>
      <c r="Z29" s="50">
        <v>162</v>
      </c>
      <c r="AA29" s="50"/>
      <c r="AB29" s="50"/>
      <c r="AC29" s="50">
        <v>188</v>
      </c>
      <c r="AD29" s="50">
        <v>164</v>
      </c>
      <c r="AE29" s="50"/>
      <c r="AF29" s="50">
        <v>170</v>
      </c>
      <c r="AG29" s="50">
        <v>175</v>
      </c>
      <c r="AH29" s="50">
        <v>139</v>
      </c>
      <c r="AI29" s="50">
        <v>183</v>
      </c>
      <c r="AJ29" s="50">
        <v>154</v>
      </c>
      <c r="AK29" s="50">
        <v>135</v>
      </c>
      <c r="AL29" s="50">
        <v>227</v>
      </c>
      <c r="AM29" s="50">
        <v>125</v>
      </c>
      <c r="AN29" s="50">
        <v>198</v>
      </c>
      <c r="AO29" s="50">
        <v>181</v>
      </c>
      <c r="AP29" s="50">
        <v>246</v>
      </c>
      <c r="AQ29" s="50">
        <v>181</v>
      </c>
      <c r="AR29" s="50">
        <v>173</v>
      </c>
      <c r="AS29" s="49">
        <f>SUM(E29:N29)</f>
        <v>1289</v>
      </c>
      <c r="AT29" s="49">
        <f>SUM(O29:X29)</f>
        <v>0</v>
      </c>
      <c r="AU29" s="49">
        <f>SUM(Y29:AH29)</f>
        <v>1177</v>
      </c>
      <c r="AV29" s="49">
        <f>SUM(AI29:AR29)</f>
        <v>1803</v>
      </c>
      <c r="AW29" s="49">
        <f>SUM(AS29:AV29)</f>
        <v>4269</v>
      </c>
      <c r="AX29" s="49">
        <f>COUNT(E29:AR29)</f>
        <v>24</v>
      </c>
      <c r="AY29" s="52">
        <f>(AW29/AX29)</f>
        <v>177.875</v>
      </c>
    </row>
    <row r="30" spans="1:51" ht="12.75">
      <c r="A30" s="49">
        <v>27</v>
      </c>
      <c r="B30" s="50">
        <v>2135</v>
      </c>
      <c r="C30" s="55" t="s">
        <v>47</v>
      </c>
      <c r="D30" s="55" t="s">
        <v>48</v>
      </c>
      <c r="E30" s="50">
        <v>141</v>
      </c>
      <c r="F30" s="50">
        <v>177</v>
      </c>
      <c r="G30" s="50">
        <v>132</v>
      </c>
      <c r="H30" s="50">
        <v>161</v>
      </c>
      <c r="I30" s="50">
        <v>156</v>
      </c>
      <c r="J30" s="50">
        <v>172</v>
      </c>
      <c r="K30" s="50"/>
      <c r="L30" s="51"/>
      <c r="M30" s="50">
        <v>227</v>
      </c>
      <c r="N30" s="50">
        <v>181</v>
      </c>
      <c r="O30" s="50"/>
      <c r="P30" s="50"/>
      <c r="Q30" s="50"/>
      <c r="R30" s="50"/>
      <c r="S30" s="50"/>
      <c r="T30" s="51"/>
      <c r="U30" s="50"/>
      <c r="V30" s="50"/>
      <c r="W30" s="50"/>
      <c r="X30" s="51"/>
      <c r="Y30" s="50">
        <v>217</v>
      </c>
      <c r="Z30" s="50">
        <v>190</v>
      </c>
      <c r="AA30" s="50">
        <v>162</v>
      </c>
      <c r="AB30" s="50">
        <v>231</v>
      </c>
      <c r="AC30" s="50">
        <v>169</v>
      </c>
      <c r="AD30" s="50">
        <v>169</v>
      </c>
      <c r="AE30" s="50">
        <v>208</v>
      </c>
      <c r="AF30" s="50">
        <v>151</v>
      </c>
      <c r="AG30" s="50">
        <v>205</v>
      </c>
      <c r="AH30" s="50">
        <v>189</v>
      </c>
      <c r="AI30" s="50">
        <v>170</v>
      </c>
      <c r="AJ30" s="50">
        <v>166</v>
      </c>
      <c r="AK30" s="50"/>
      <c r="AL30" s="50"/>
      <c r="AM30" s="50">
        <v>168</v>
      </c>
      <c r="AN30" s="50">
        <v>150</v>
      </c>
      <c r="AO30" s="50"/>
      <c r="AP30" s="50"/>
      <c r="AQ30" s="50">
        <v>186</v>
      </c>
      <c r="AR30" s="50">
        <v>154</v>
      </c>
      <c r="AS30" s="49">
        <f>SUM(E30:N30)</f>
        <v>1347</v>
      </c>
      <c r="AT30" s="49">
        <f>SUM(O30:X30)</f>
        <v>0</v>
      </c>
      <c r="AU30" s="49">
        <f>SUM(Y30:AH30)</f>
        <v>1891</v>
      </c>
      <c r="AV30" s="49">
        <f>SUM(AI30:AR30)</f>
        <v>994</v>
      </c>
      <c r="AW30" s="49">
        <f>SUM(AS30:AV30)</f>
        <v>4232</v>
      </c>
      <c r="AX30" s="49">
        <f>COUNT(E30:AR30)</f>
        <v>24</v>
      </c>
      <c r="AY30" s="52">
        <f>(AW30/AX30)</f>
        <v>176.33333333333334</v>
      </c>
    </row>
    <row r="31" spans="1:51" ht="12.75">
      <c r="A31" s="49">
        <v>28</v>
      </c>
      <c r="B31" s="50">
        <v>3116</v>
      </c>
      <c r="C31" s="55" t="s">
        <v>62</v>
      </c>
      <c r="D31" s="55" t="s">
        <v>60</v>
      </c>
      <c r="E31" s="50">
        <v>234</v>
      </c>
      <c r="F31" s="50">
        <v>189</v>
      </c>
      <c r="G31" s="50">
        <v>165</v>
      </c>
      <c r="H31" s="50">
        <v>201</v>
      </c>
      <c r="I31" s="50">
        <v>142</v>
      </c>
      <c r="J31" s="50"/>
      <c r="K31" s="50">
        <v>170</v>
      </c>
      <c r="L31" s="51"/>
      <c r="M31" s="50">
        <v>159</v>
      </c>
      <c r="N31" s="50"/>
      <c r="O31" s="50">
        <v>156</v>
      </c>
      <c r="P31" s="50">
        <v>213</v>
      </c>
      <c r="Q31" s="50">
        <v>221</v>
      </c>
      <c r="R31" s="50">
        <v>153</v>
      </c>
      <c r="S31" s="50">
        <v>159</v>
      </c>
      <c r="T31" s="50">
        <v>182</v>
      </c>
      <c r="U31" s="51"/>
      <c r="V31" s="51">
        <v>213</v>
      </c>
      <c r="W31" s="51">
        <v>152</v>
      </c>
      <c r="X31" s="51">
        <v>127</v>
      </c>
      <c r="Y31" s="51">
        <v>142</v>
      </c>
      <c r="Z31" s="51">
        <v>185</v>
      </c>
      <c r="AA31" s="51"/>
      <c r="AB31" s="51"/>
      <c r="AC31" s="51">
        <v>169</v>
      </c>
      <c r="AD31" s="51">
        <v>226</v>
      </c>
      <c r="AE31" s="51">
        <v>191</v>
      </c>
      <c r="AF31" s="51">
        <v>171</v>
      </c>
      <c r="AG31" s="51">
        <v>188</v>
      </c>
      <c r="AH31" s="51">
        <v>134</v>
      </c>
      <c r="AI31" s="51">
        <v>194</v>
      </c>
      <c r="AJ31" s="51">
        <v>183</v>
      </c>
      <c r="AK31" s="50">
        <v>213</v>
      </c>
      <c r="AL31" s="55">
        <v>167</v>
      </c>
      <c r="AM31" s="50">
        <v>188</v>
      </c>
      <c r="AN31" s="50">
        <v>162</v>
      </c>
      <c r="AO31" s="50">
        <v>117</v>
      </c>
      <c r="AP31" s="50">
        <v>192</v>
      </c>
      <c r="AQ31" s="50">
        <v>190</v>
      </c>
      <c r="AR31" s="50">
        <v>135</v>
      </c>
      <c r="AS31" s="49">
        <f>SUM(E31:N31)</f>
        <v>1260</v>
      </c>
      <c r="AT31" s="49">
        <f>SUM(O31:X31)</f>
        <v>1576</v>
      </c>
      <c r="AU31" s="49">
        <f>SUM(Y31:AH31)</f>
        <v>1406</v>
      </c>
      <c r="AV31" s="49">
        <f>SUM(AI31:AR31)</f>
        <v>1741</v>
      </c>
      <c r="AW31" s="49">
        <f>SUM(AS31:AV31)</f>
        <v>5983</v>
      </c>
      <c r="AX31" s="49">
        <f>COUNT(E31:AR31)</f>
        <v>34</v>
      </c>
      <c r="AY31" s="52">
        <f>(AW31/AX31)</f>
        <v>175.97058823529412</v>
      </c>
    </row>
    <row r="32" spans="1:51" ht="12.75">
      <c r="A32" s="49">
        <v>29</v>
      </c>
      <c r="B32" s="50">
        <v>157</v>
      </c>
      <c r="C32" s="55" t="s">
        <v>52</v>
      </c>
      <c r="D32" s="55" t="s">
        <v>48</v>
      </c>
      <c r="E32" s="50"/>
      <c r="F32" s="50"/>
      <c r="G32" s="50"/>
      <c r="H32" s="50"/>
      <c r="I32" s="50"/>
      <c r="J32" s="50"/>
      <c r="K32" s="50">
        <v>159</v>
      </c>
      <c r="L32" s="51">
        <v>163</v>
      </c>
      <c r="M32" s="50">
        <v>128</v>
      </c>
      <c r="N32" s="50">
        <v>138</v>
      </c>
      <c r="O32" s="50"/>
      <c r="P32" s="50"/>
      <c r="Q32" s="50"/>
      <c r="R32" s="50"/>
      <c r="S32" s="50"/>
      <c r="T32" s="50"/>
      <c r="U32" s="50"/>
      <c r="V32" s="50">
        <v>174</v>
      </c>
      <c r="W32" s="50">
        <v>203</v>
      </c>
      <c r="X32" s="51">
        <v>155</v>
      </c>
      <c r="Y32" s="50"/>
      <c r="Z32" s="50"/>
      <c r="AA32" s="50">
        <v>191</v>
      </c>
      <c r="AB32" s="50">
        <v>175</v>
      </c>
      <c r="AC32" s="50">
        <v>172</v>
      </c>
      <c r="AD32" s="50">
        <v>158</v>
      </c>
      <c r="AE32" s="50">
        <v>160</v>
      </c>
      <c r="AF32" s="50">
        <v>196</v>
      </c>
      <c r="AG32" s="50">
        <v>201</v>
      </c>
      <c r="AH32" s="50">
        <v>170</v>
      </c>
      <c r="AI32" s="50">
        <v>224</v>
      </c>
      <c r="AJ32" s="50">
        <v>153</v>
      </c>
      <c r="AK32" s="50">
        <v>158</v>
      </c>
      <c r="AL32" s="50">
        <v>154</v>
      </c>
      <c r="AM32" s="50">
        <v>181</v>
      </c>
      <c r="AN32" s="50">
        <v>193</v>
      </c>
      <c r="AO32" s="50">
        <v>191</v>
      </c>
      <c r="AP32" s="50">
        <v>181</v>
      </c>
      <c r="AQ32" s="50">
        <v>170</v>
      </c>
      <c r="AR32" s="50">
        <v>185</v>
      </c>
      <c r="AS32" s="49">
        <f>SUM(E32:N32)</f>
        <v>588</v>
      </c>
      <c r="AT32" s="49">
        <f>SUM(O32:X32)</f>
        <v>532</v>
      </c>
      <c r="AU32" s="49">
        <f>SUM(Y32:AH32)</f>
        <v>1423</v>
      </c>
      <c r="AV32" s="49">
        <f>SUM(AI32:AR32)</f>
        <v>1790</v>
      </c>
      <c r="AW32" s="49">
        <f>SUM(AS32:AV32)</f>
        <v>4333</v>
      </c>
      <c r="AX32" s="49">
        <f>COUNT(E32:AR32)</f>
        <v>25</v>
      </c>
      <c r="AY32" s="52">
        <f>(AW32/AX32)</f>
        <v>173.32</v>
      </c>
    </row>
    <row r="33" spans="1:52" s="53" customFormat="1" ht="12.75">
      <c r="A33" s="49">
        <v>30</v>
      </c>
      <c r="B33" s="50">
        <v>2278</v>
      </c>
      <c r="C33" s="55" t="s">
        <v>81</v>
      </c>
      <c r="D33" s="55" t="s">
        <v>67</v>
      </c>
      <c r="E33" s="50"/>
      <c r="F33" s="50"/>
      <c r="G33" s="50"/>
      <c r="H33" s="50"/>
      <c r="I33" s="50"/>
      <c r="J33" s="50"/>
      <c r="K33" s="50"/>
      <c r="L33" s="51"/>
      <c r="M33" s="50"/>
      <c r="N33" s="50"/>
      <c r="O33" s="50"/>
      <c r="P33" s="50"/>
      <c r="Q33" s="50"/>
      <c r="R33" s="50"/>
      <c r="S33" s="50"/>
      <c r="T33" s="50"/>
      <c r="U33" s="51"/>
      <c r="V33" s="51"/>
      <c r="W33" s="51"/>
      <c r="X33" s="51"/>
      <c r="Y33" s="51">
        <v>173</v>
      </c>
      <c r="Z33" s="51">
        <v>161</v>
      </c>
      <c r="AA33" s="51">
        <v>234</v>
      </c>
      <c r="AB33" s="51">
        <v>165</v>
      </c>
      <c r="AC33" s="51">
        <v>151</v>
      </c>
      <c r="AD33" s="51">
        <v>186</v>
      </c>
      <c r="AE33" s="51">
        <v>194</v>
      </c>
      <c r="AF33" s="51">
        <v>150</v>
      </c>
      <c r="AG33" s="51">
        <v>145</v>
      </c>
      <c r="AH33" s="51">
        <v>160</v>
      </c>
      <c r="AI33" s="51"/>
      <c r="AJ33" s="51"/>
      <c r="AK33" s="50"/>
      <c r="AL33" s="50"/>
      <c r="AM33" s="50"/>
      <c r="AN33" s="50"/>
      <c r="AO33" s="50"/>
      <c r="AP33" s="50"/>
      <c r="AQ33" s="50"/>
      <c r="AR33" s="50"/>
      <c r="AS33" s="49">
        <f>SUM(E33:N33)</f>
        <v>0</v>
      </c>
      <c r="AT33" s="49">
        <f>SUM(O33:X33)</f>
        <v>0</v>
      </c>
      <c r="AU33" s="49">
        <f>SUM(Y33:AH33)</f>
        <v>1719</v>
      </c>
      <c r="AV33" s="49">
        <f>SUM(AI33:AR33)</f>
        <v>0</v>
      </c>
      <c r="AW33" s="49">
        <f>SUM(AS33:AV33)</f>
        <v>1719</v>
      </c>
      <c r="AX33" s="49">
        <f>COUNT(E33:AR33)</f>
        <v>10</v>
      </c>
      <c r="AY33" s="52">
        <f>(AW33/AX33)</f>
        <v>171.9</v>
      </c>
      <c r="AZ33" s="45"/>
    </row>
    <row r="34" spans="1:52" s="53" customFormat="1" ht="12.75">
      <c r="A34" s="49">
        <v>31</v>
      </c>
      <c r="B34" s="50">
        <v>66</v>
      </c>
      <c r="C34" s="59" t="s">
        <v>80</v>
      </c>
      <c r="D34" s="59" t="s">
        <v>36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0"/>
      <c r="V34" s="50"/>
      <c r="W34" s="50"/>
      <c r="X34" s="51"/>
      <c r="Y34" s="50">
        <v>148</v>
      </c>
      <c r="Z34" s="50">
        <v>169</v>
      </c>
      <c r="AA34" s="50">
        <v>202</v>
      </c>
      <c r="AB34" s="50">
        <v>154</v>
      </c>
      <c r="AC34" s="50"/>
      <c r="AD34" s="50"/>
      <c r="AE34" s="50">
        <v>187</v>
      </c>
      <c r="AF34" s="50">
        <v>168</v>
      </c>
      <c r="AG34" s="50">
        <v>197</v>
      </c>
      <c r="AH34" s="50">
        <v>170</v>
      </c>
      <c r="AI34" s="50">
        <v>179</v>
      </c>
      <c r="AJ34" s="50">
        <v>180</v>
      </c>
      <c r="AK34" s="50">
        <v>188</v>
      </c>
      <c r="AL34" s="50">
        <v>123</v>
      </c>
      <c r="AM34" s="50"/>
      <c r="AN34" s="50"/>
      <c r="AO34" s="50">
        <v>179</v>
      </c>
      <c r="AP34" s="50">
        <v>187</v>
      </c>
      <c r="AQ34" s="50">
        <v>163</v>
      </c>
      <c r="AR34" s="50">
        <v>149</v>
      </c>
      <c r="AS34" s="49">
        <f>SUM(E34:N34)</f>
        <v>0</v>
      </c>
      <c r="AT34" s="49">
        <f>SUM(O34:X34)</f>
        <v>0</v>
      </c>
      <c r="AU34" s="49">
        <f>SUM(Y34:AH34)</f>
        <v>1395</v>
      </c>
      <c r="AV34" s="49">
        <f>SUM(AI34:AR34)</f>
        <v>1348</v>
      </c>
      <c r="AW34" s="49">
        <f>SUM(AS34:AV34)</f>
        <v>2743</v>
      </c>
      <c r="AX34" s="49">
        <f>COUNT(E34:AR34)</f>
        <v>16</v>
      </c>
      <c r="AY34" s="52">
        <f>(AW34/AX34)</f>
        <v>171.4375</v>
      </c>
      <c r="AZ34" s="45"/>
    </row>
    <row r="35" spans="1:52" s="53" customFormat="1" ht="12.75">
      <c r="A35" s="49">
        <v>32</v>
      </c>
      <c r="B35" s="50">
        <v>861</v>
      </c>
      <c r="C35" s="55" t="s">
        <v>50</v>
      </c>
      <c r="D35" s="55" t="s">
        <v>48</v>
      </c>
      <c r="E35" s="50">
        <v>164</v>
      </c>
      <c r="F35" s="50">
        <v>175</v>
      </c>
      <c r="G35" s="50"/>
      <c r="H35" s="50"/>
      <c r="I35" s="50"/>
      <c r="J35" s="50"/>
      <c r="K35" s="50"/>
      <c r="L35" s="51"/>
      <c r="M35" s="51">
        <v>165</v>
      </c>
      <c r="N35" s="51">
        <v>196</v>
      </c>
      <c r="O35" s="51">
        <v>160</v>
      </c>
      <c r="P35" s="51">
        <v>138</v>
      </c>
      <c r="Q35" s="51">
        <v>178</v>
      </c>
      <c r="R35" s="51"/>
      <c r="S35" s="51"/>
      <c r="T35" s="51"/>
      <c r="U35" s="51"/>
      <c r="V35" s="51"/>
      <c r="W35" s="51"/>
      <c r="X35" s="51">
        <v>201</v>
      </c>
      <c r="Y35" s="51">
        <v>136</v>
      </c>
      <c r="Z35" s="51">
        <v>142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0">
        <v>178</v>
      </c>
      <c r="AL35" s="50">
        <v>161</v>
      </c>
      <c r="AM35" s="50"/>
      <c r="AN35" s="50"/>
      <c r="AO35" s="50">
        <v>193</v>
      </c>
      <c r="AP35" s="50">
        <v>146</v>
      </c>
      <c r="AQ35" s="50">
        <v>179</v>
      </c>
      <c r="AR35" s="50">
        <v>192</v>
      </c>
      <c r="AS35" s="49">
        <f>SUM(E35:N35)</f>
        <v>700</v>
      </c>
      <c r="AT35" s="49">
        <f>SUM(O35:X35)</f>
        <v>677</v>
      </c>
      <c r="AU35" s="49">
        <f>SUM(Y35:AH35)</f>
        <v>278</v>
      </c>
      <c r="AV35" s="49">
        <f>SUM(AI35:AR35)</f>
        <v>1049</v>
      </c>
      <c r="AW35" s="49">
        <f>SUM(AS35:AV35)</f>
        <v>2704</v>
      </c>
      <c r="AX35" s="49">
        <f>COUNT(E35:AR35)</f>
        <v>16</v>
      </c>
      <c r="AY35" s="52">
        <f>(AW35/AX35)</f>
        <v>169</v>
      </c>
      <c r="AZ35" s="45"/>
    </row>
    <row r="36" spans="1:51" s="53" customFormat="1" ht="12.75">
      <c r="A36" s="49">
        <v>33</v>
      </c>
      <c r="B36" s="51">
        <v>2368</v>
      </c>
      <c r="C36" s="59" t="s">
        <v>68</v>
      </c>
      <c r="D36" s="59" t="s">
        <v>67</v>
      </c>
      <c r="E36" s="51">
        <v>154</v>
      </c>
      <c r="F36" s="51">
        <v>150</v>
      </c>
      <c r="G36" s="51">
        <v>168</v>
      </c>
      <c r="H36" s="51">
        <v>163</v>
      </c>
      <c r="I36" s="51">
        <v>205</v>
      </c>
      <c r="J36" s="51">
        <v>126</v>
      </c>
      <c r="K36" s="51">
        <v>144</v>
      </c>
      <c r="L36" s="51">
        <v>186</v>
      </c>
      <c r="M36" s="51">
        <v>200</v>
      </c>
      <c r="N36" s="51">
        <v>168</v>
      </c>
      <c r="O36" s="51"/>
      <c r="P36" s="51"/>
      <c r="Q36" s="51">
        <v>172</v>
      </c>
      <c r="R36" s="51">
        <v>171</v>
      </c>
      <c r="S36" s="51">
        <v>190</v>
      </c>
      <c r="T36" s="51">
        <v>220</v>
      </c>
      <c r="U36" s="51">
        <v>200</v>
      </c>
      <c r="V36" s="51">
        <v>147</v>
      </c>
      <c r="W36" s="51">
        <v>160</v>
      </c>
      <c r="X36" s="51">
        <v>137</v>
      </c>
      <c r="Y36" s="51">
        <v>139</v>
      </c>
      <c r="Z36" s="51">
        <v>173</v>
      </c>
      <c r="AA36" s="51">
        <v>110</v>
      </c>
      <c r="AB36" s="51"/>
      <c r="AC36" s="51"/>
      <c r="AD36" s="51"/>
      <c r="AE36" s="51">
        <v>182</v>
      </c>
      <c r="AF36" s="51">
        <v>207</v>
      </c>
      <c r="AG36" s="51">
        <v>211</v>
      </c>
      <c r="AH36" s="51">
        <v>135</v>
      </c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49">
        <f>SUM(E36:N36)</f>
        <v>1664</v>
      </c>
      <c r="AT36" s="49">
        <f>SUM(O36:X36)</f>
        <v>1397</v>
      </c>
      <c r="AU36" s="49">
        <f>SUM(Y36:AH36)</f>
        <v>1157</v>
      </c>
      <c r="AV36" s="49">
        <f>SUM(AI36:AR36)</f>
        <v>0</v>
      </c>
      <c r="AW36" s="56">
        <f>SUM(AS36:AV36)</f>
        <v>4218</v>
      </c>
      <c r="AX36" s="56">
        <f>COUNT(E36:AR36)</f>
        <v>25</v>
      </c>
      <c r="AY36" s="57">
        <f>(AW36/AX36)</f>
        <v>168.72</v>
      </c>
    </row>
    <row r="37" spans="1:51" s="53" customFormat="1" ht="12.75">
      <c r="A37" s="49">
        <v>34</v>
      </c>
      <c r="B37" s="50">
        <v>3138</v>
      </c>
      <c r="C37" s="55" t="s">
        <v>70</v>
      </c>
      <c r="D37" s="55" t="s">
        <v>48</v>
      </c>
      <c r="E37" s="50"/>
      <c r="F37" s="50"/>
      <c r="G37" s="50">
        <v>176</v>
      </c>
      <c r="H37" s="50">
        <v>169</v>
      </c>
      <c r="I37" s="50">
        <v>171</v>
      </c>
      <c r="J37" s="50">
        <v>192</v>
      </c>
      <c r="K37" s="50">
        <v>150</v>
      </c>
      <c r="L37" s="51">
        <v>142</v>
      </c>
      <c r="M37" s="50"/>
      <c r="N37" s="50"/>
      <c r="O37" s="50">
        <v>164</v>
      </c>
      <c r="P37" s="50">
        <v>176</v>
      </c>
      <c r="Q37" s="50">
        <v>161</v>
      </c>
      <c r="R37" s="50">
        <v>209</v>
      </c>
      <c r="S37" s="50">
        <v>184</v>
      </c>
      <c r="T37" s="50">
        <v>146</v>
      </c>
      <c r="U37" s="50">
        <v>149</v>
      </c>
      <c r="V37" s="50"/>
      <c r="W37" s="50"/>
      <c r="X37" s="51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49">
        <f>SUM(E37:N37)</f>
        <v>1000</v>
      </c>
      <c r="AT37" s="49">
        <f>SUM(O37:X37)</f>
        <v>1189</v>
      </c>
      <c r="AU37" s="49">
        <f>SUM(Y37:AH37)</f>
        <v>0</v>
      </c>
      <c r="AV37" s="49">
        <f>SUM(AI37:AR37)</f>
        <v>0</v>
      </c>
      <c r="AW37" s="49">
        <f>SUM(AS37:AV37)</f>
        <v>2189</v>
      </c>
      <c r="AX37" s="49">
        <f>COUNT(E37:AR37)</f>
        <v>13</v>
      </c>
      <c r="AY37" s="52">
        <f>(AW37/AX37)</f>
        <v>168.3846153846154</v>
      </c>
    </row>
    <row r="38" spans="1:51" s="53" customFormat="1" ht="12.75">
      <c r="A38" s="49">
        <v>35</v>
      </c>
      <c r="B38" s="51">
        <v>2260</v>
      </c>
      <c r="C38" s="59" t="s">
        <v>69</v>
      </c>
      <c r="D38" s="59" t="s">
        <v>67</v>
      </c>
      <c r="E38" s="51">
        <v>205</v>
      </c>
      <c r="F38" s="51">
        <v>172</v>
      </c>
      <c r="G38" s="51">
        <v>180</v>
      </c>
      <c r="H38" s="51">
        <v>177</v>
      </c>
      <c r="I38" s="51">
        <v>167</v>
      </c>
      <c r="J38" s="51">
        <v>181</v>
      </c>
      <c r="K38" s="51">
        <v>168</v>
      </c>
      <c r="L38" s="51">
        <v>161</v>
      </c>
      <c r="M38" s="51">
        <v>148</v>
      </c>
      <c r="N38" s="51">
        <v>157</v>
      </c>
      <c r="O38" s="51">
        <v>146</v>
      </c>
      <c r="P38" s="51">
        <v>162</v>
      </c>
      <c r="Q38" s="51"/>
      <c r="R38" s="51"/>
      <c r="S38" s="51">
        <v>201</v>
      </c>
      <c r="T38" s="51">
        <v>147</v>
      </c>
      <c r="U38" s="51">
        <v>134</v>
      </c>
      <c r="V38" s="51">
        <v>169</v>
      </c>
      <c r="W38" s="51">
        <v>193</v>
      </c>
      <c r="X38" s="51">
        <v>145</v>
      </c>
      <c r="Y38" s="51"/>
      <c r="Z38" s="51"/>
      <c r="AA38" s="51"/>
      <c r="AB38" s="51">
        <v>147</v>
      </c>
      <c r="AC38" s="51">
        <v>165</v>
      </c>
      <c r="AD38" s="51">
        <v>173</v>
      </c>
      <c r="AE38" s="51">
        <v>186</v>
      </c>
      <c r="AF38" s="51">
        <v>146</v>
      </c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49">
        <f>SUM(E38:N38)</f>
        <v>1716</v>
      </c>
      <c r="AT38" s="49">
        <f>SUM(O38:X38)</f>
        <v>1297</v>
      </c>
      <c r="AU38" s="49">
        <f>SUM(Y38:AH38)</f>
        <v>817</v>
      </c>
      <c r="AV38" s="49">
        <f>SUM(AI38:AR38)</f>
        <v>0</v>
      </c>
      <c r="AW38" s="56">
        <f>SUM(AS38:AV38)</f>
        <v>3830</v>
      </c>
      <c r="AX38" s="56">
        <f>COUNT(E38:AR38)</f>
        <v>23</v>
      </c>
      <c r="AY38" s="57">
        <f>(AW38/AX38)</f>
        <v>166.52173913043478</v>
      </c>
    </row>
    <row r="39" spans="1:51" s="53" customFormat="1" ht="12.75">
      <c r="A39" s="49">
        <v>36</v>
      </c>
      <c r="B39" s="50">
        <v>3</v>
      </c>
      <c r="C39" s="55" t="s">
        <v>39</v>
      </c>
      <c r="D39" s="55" t="s">
        <v>36</v>
      </c>
      <c r="E39" s="50">
        <v>172</v>
      </c>
      <c r="F39" s="50">
        <v>145</v>
      </c>
      <c r="G39" s="50"/>
      <c r="H39" s="50"/>
      <c r="I39" s="50">
        <v>196</v>
      </c>
      <c r="J39" s="50">
        <v>150</v>
      </c>
      <c r="K39" s="50"/>
      <c r="L39" s="51"/>
      <c r="M39" s="50"/>
      <c r="N39" s="50"/>
      <c r="O39" s="50">
        <v>128</v>
      </c>
      <c r="P39" s="50">
        <v>165</v>
      </c>
      <c r="Q39" s="50"/>
      <c r="R39" s="50"/>
      <c r="S39" s="50">
        <v>157</v>
      </c>
      <c r="T39" s="50">
        <v>162</v>
      </c>
      <c r="U39" s="50"/>
      <c r="V39" s="50"/>
      <c r="W39" s="50">
        <v>172</v>
      </c>
      <c r="X39" s="51">
        <v>160</v>
      </c>
      <c r="Y39" s="50"/>
      <c r="Z39" s="50"/>
      <c r="AA39" s="50"/>
      <c r="AB39" s="50"/>
      <c r="AC39" s="50">
        <v>152</v>
      </c>
      <c r="AD39" s="50">
        <v>198</v>
      </c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49">
        <f>SUM(E39:N39)</f>
        <v>663</v>
      </c>
      <c r="AT39" s="49">
        <f>SUM(O39:X39)</f>
        <v>944</v>
      </c>
      <c r="AU39" s="49">
        <f>SUM(Y39:AH39)</f>
        <v>350</v>
      </c>
      <c r="AV39" s="49">
        <f>SUM(AI39:AR39)</f>
        <v>0</v>
      </c>
      <c r="AW39" s="49">
        <f>SUM(AS39:AV39)</f>
        <v>1957</v>
      </c>
      <c r="AX39" s="49">
        <f>COUNT(E39:AR39)</f>
        <v>12</v>
      </c>
      <c r="AY39" s="52">
        <f>(AW39/AX39)</f>
        <v>163.08333333333334</v>
      </c>
    </row>
    <row r="40" spans="1:51" s="53" customFormat="1" ht="12.75">
      <c r="A40" s="49">
        <v>37</v>
      </c>
      <c r="B40" s="50">
        <v>799</v>
      </c>
      <c r="C40" s="55" t="s">
        <v>72</v>
      </c>
      <c r="D40" s="55" t="s">
        <v>48</v>
      </c>
      <c r="E40" s="50"/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>
        <v>203</v>
      </c>
      <c r="S40" s="50">
        <v>147</v>
      </c>
      <c r="T40" s="50">
        <v>165</v>
      </c>
      <c r="U40" s="51">
        <v>162</v>
      </c>
      <c r="V40" s="51">
        <v>197</v>
      </c>
      <c r="W40" s="51">
        <v>147</v>
      </c>
      <c r="X40" s="51">
        <v>140</v>
      </c>
      <c r="Y40" s="51"/>
      <c r="Z40" s="51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v>133</v>
      </c>
      <c r="AL40" s="50">
        <v>176</v>
      </c>
      <c r="AM40" s="50"/>
      <c r="AN40" s="50"/>
      <c r="AO40" s="50"/>
      <c r="AP40" s="50"/>
      <c r="AQ40" s="50">
        <v>141</v>
      </c>
      <c r="AR40" s="50">
        <v>169</v>
      </c>
      <c r="AS40" s="49">
        <f>SUM(E40:N40)</f>
        <v>0</v>
      </c>
      <c r="AT40" s="49">
        <f>SUM(O40:X40)</f>
        <v>1161</v>
      </c>
      <c r="AU40" s="49">
        <f>SUM(Y40:AH40)</f>
        <v>0</v>
      </c>
      <c r="AV40" s="49">
        <f>SUM(AI40:AR40)</f>
        <v>619</v>
      </c>
      <c r="AW40" s="49">
        <f>SUM(AS40:AV40)</f>
        <v>1780</v>
      </c>
      <c r="AX40" s="49">
        <f>COUNT(E40:AR40)</f>
        <v>11</v>
      </c>
      <c r="AY40" s="52">
        <f>(AW40/AX40)</f>
        <v>161.8181818181818</v>
      </c>
    </row>
    <row r="41" spans="1:51" s="53" customFormat="1" ht="12.75">
      <c r="A41" s="49">
        <v>38</v>
      </c>
      <c r="B41" s="51">
        <v>1277</v>
      </c>
      <c r="C41" s="59" t="s">
        <v>65</v>
      </c>
      <c r="D41" s="59" t="s">
        <v>60</v>
      </c>
      <c r="E41" s="51"/>
      <c r="F41" s="51"/>
      <c r="G41" s="51"/>
      <c r="H41" s="51">
        <v>154</v>
      </c>
      <c r="I41" s="51">
        <v>170</v>
      </c>
      <c r="J41" s="51">
        <v>166</v>
      </c>
      <c r="K41" s="51"/>
      <c r="L41" s="51"/>
      <c r="M41" s="51"/>
      <c r="N41" s="51">
        <v>159</v>
      </c>
      <c r="O41" s="51"/>
      <c r="P41" s="51"/>
      <c r="Q41" s="51"/>
      <c r="R41" s="51">
        <v>143</v>
      </c>
      <c r="S41" s="51"/>
      <c r="T41" s="51"/>
      <c r="U41" s="51">
        <v>136</v>
      </c>
      <c r="V41" s="51"/>
      <c r="W41" s="51"/>
      <c r="X41" s="51"/>
      <c r="Y41" s="51"/>
      <c r="Z41" s="51"/>
      <c r="AA41" s="51">
        <v>134</v>
      </c>
      <c r="AB41" s="51">
        <v>179</v>
      </c>
      <c r="AC41" s="51">
        <v>220</v>
      </c>
      <c r="AD41" s="51">
        <v>173</v>
      </c>
      <c r="AE41" s="51"/>
      <c r="AF41" s="51"/>
      <c r="AG41" s="51"/>
      <c r="AH41" s="51"/>
      <c r="AI41" s="51">
        <v>172</v>
      </c>
      <c r="AJ41" s="51">
        <v>137</v>
      </c>
      <c r="AK41" s="51">
        <v>149</v>
      </c>
      <c r="AL41" s="51">
        <v>136</v>
      </c>
      <c r="AM41" s="51">
        <v>164</v>
      </c>
      <c r="AN41" s="51">
        <v>153</v>
      </c>
      <c r="AO41" s="51">
        <v>151</v>
      </c>
      <c r="AP41" s="51">
        <v>182</v>
      </c>
      <c r="AQ41" s="51">
        <v>131</v>
      </c>
      <c r="AR41" s="51">
        <v>171</v>
      </c>
      <c r="AS41" s="49">
        <f>SUM(E41:N41)</f>
        <v>649</v>
      </c>
      <c r="AT41" s="49">
        <f>SUM(O41:X41)</f>
        <v>279</v>
      </c>
      <c r="AU41" s="49">
        <f>SUM(Y41:AH41)</f>
        <v>706</v>
      </c>
      <c r="AV41" s="49">
        <f>SUM(AI41:AR41)</f>
        <v>1546</v>
      </c>
      <c r="AW41" s="56">
        <f>SUM(AS41:AV41)</f>
        <v>3180</v>
      </c>
      <c r="AX41" s="56">
        <f>COUNT(E41:AR41)</f>
        <v>20</v>
      </c>
      <c r="AY41" s="57">
        <f>(AW41/AX41)</f>
        <v>159</v>
      </c>
    </row>
    <row r="42" spans="1:51" s="53" customFormat="1" ht="12.75" hidden="1">
      <c r="A42" s="49">
        <v>39</v>
      </c>
      <c r="B42" s="50"/>
      <c r="C42" s="55"/>
      <c r="D42" s="55"/>
      <c r="E42" s="50"/>
      <c r="F42" s="50"/>
      <c r="G42" s="50"/>
      <c r="H42" s="50"/>
      <c r="I42" s="50"/>
      <c r="J42" s="50"/>
      <c r="K42" s="50"/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1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49">
        <f>SUM(E42:N42)</f>
        <v>0</v>
      </c>
      <c r="AT42" s="49">
        <f>SUM(O42:X42)</f>
        <v>0</v>
      </c>
      <c r="AU42" s="49">
        <f>SUM(Y42:AH42)</f>
        <v>0</v>
      </c>
      <c r="AV42" s="49">
        <f>SUM(AI42:AR42)</f>
        <v>0</v>
      </c>
      <c r="AW42" s="49">
        <f>SUM(AS42:AV42)</f>
        <v>0</v>
      </c>
      <c r="AX42" s="49">
        <f>COUNT(E42:AR42)</f>
        <v>0</v>
      </c>
      <c r="AY42" s="52" t="e">
        <f>(AW42/AX42)</f>
        <v>#DIV/0!</v>
      </c>
    </row>
    <row r="43" spans="1:51" s="53" customFormat="1" ht="12.75" hidden="1">
      <c r="A43" s="49">
        <v>40</v>
      </c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0"/>
      <c r="V43" s="50"/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49">
        <f>SUM(E43:N43)</f>
        <v>0</v>
      </c>
      <c r="AT43" s="49">
        <f>SUM(O43:X43)</f>
        <v>0</v>
      </c>
      <c r="AU43" s="49">
        <f>SUM(Y43:AH43)</f>
        <v>0</v>
      </c>
      <c r="AV43" s="49">
        <f>SUM(AI43:AR43)</f>
        <v>0</v>
      </c>
      <c r="AW43" s="49">
        <f>SUM(AS43:AV43)</f>
        <v>0</v>
      </c>
      <c r="AX43" s="49">
        <f>COUNT(E43:AR43)</f>
        <v>0</v>
      </c>
      <c r="AY43" s="52" t="e">
        <f>(AW43/AX43)</f>
        <v>#DIV/0!</v>
      </c>
    </row>
    <row r="44" spans="1:51" s="53" customFormat="1" ht="12.75" hidden="1">
      <c r="A44" s="49">
        <v>41</v>
      </c>
      <c r="B44" s="50"/>
      <c r="C44" s="55"/>
      <c r="D44" s="55"/>
      <c r="E44" s="50"/>
      <c r="F44" s="50"/>
      <c r="G44" s="50"/>
      <c r="H44" s="50"/>
      <c r="I44" s="50"/>
      <c r="J44" s="50"/>
      <c r="K44" s="50"/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49">
        <f>SUM(E44:N44)</f>
        <v>0</v>
      </c>
      <c r="AT44" s="49">
        <f>SUM(O44:X44)</f>
        <v>0</v>
      </c>
      <c r="AU44" s="49">
        <f>SUM(Y44:AH44)</f>
        <v>0</v>
      </c>
      <c r="AV44" s="49">
        <f>SUM(AI44:AR44)</f>
        <v>0</v>
      </c>
      <c r="AW44" s="49">
        <f>SUM(AS44:AV44)</f>
        <v>0</v>
      </c>
      <c r="AX44" s="49">
        <f>COUNT(E44:AR44)</f>
        <v>0</v>
      </c>
      <c r="AY44" s="52" t="e">
        <f>(AW44/AX44)</f>
        <v>#DIV/0!</v>
      </c>
    </row>
    <row r="45" spans="1:51" s="53" customFormat="1" ht="12.75" hidden="1">
      <c r="A45" s="49">
        <v>42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0"/>
      <c r="V45" s="50"/>
      <c r="W45" s="50"/>
      <c r="X45" s="51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49">
        <f>SUM(E45:N45)</f>
        <v>0</v>
      </c>
      <c r="AT45" s="49">
        <f>SUM(O45:X45)</f>
        <v>0</v>
      </c>
      <c r="AU45" s="49">
        <f>SUM(Y45:AH45)</f>
        <v>0</v>
      </c>
      <c r="AV45" s="49">
        <f>SUM(AI45:AR45)</f>
        <v>0</v>
      </c>
      <c r="AW45" s="49">
        <f>SUM(AS45:AV45)</f>
        <v>0</v>
      </c>
      <c r="AX45" s="49">
        <f>COUNT(E45:AR45)</f>
        <v>0</v>
      </c>
      <c r="AY45" s="52" t="e">
        <f>(AW45/AX45)</f>
        <v>#DIV/0!</v>
      </c>
    </row>
    <row r="46" spans="1:51" s="53" customFormat="1" ht="12.75" hidden="1">
      <c r="A46" s="49">
        <v>43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49">
        <f>SUM(E46:N46)</f>
        <v>0</v>
      </c>
      <c r="AT46" s="49">
        <f>SUM(O46:X46)</f>
        <v>0</v>
      </c>
      <c r="AU46" s="49">
        <f>SUM(Y46:AH46)</f>
        <v>0</v>
      </c>
      <c r="AV46" s="49">
        <f>SUM(AI46:AR46)</f>
        <v>0</v>
      </c>
      <c r="AW46" s="49">
        <f>SUM(AS46:AV46)</f>
        <v>0</v>
      </c>
      <c r="AX46" s="49">
        <f>COUNT(E46:AR46)</f>
        <v>0</v>
      </c>
      <c r="AY46" s="52" t="e">
        <f>(AW46/AX46)</f>
        <v>#DIV/0!</v>
      </c>
    </row>
    <row r="47" spans="1:51" s="53" customFormat="1" ht="12.75" hidden="1">
      <c r="A47" s="49">
        <v>44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1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49">
        <f>SUM(E47:N47)</f>
        <v>0</v>
      </c>
      <c r="AT47" s="49">
        <f>SUM(O47:X47)</f>
        <v>0</v>
      </c>
      <c r="AU47" s="49">
        <f>SUM(Y47:AH47)</f>
        <v>0</v>
      </c>
      <c r="AV47" s="49">
        <f>SUM(AI47:AR47)</f>
        <v>0</v>
      </c>
      <c r="AW47" s="49">
        <f>SUM(AS47:AV47)</f>
        <v>0</v>
      </c>
      <c r="AX47" s="49">
        <f>COUNT(E47:AR47)</f>
        <v>0</v>
      </c>
      <c r="AY47" s="52" t="e">
        <f>(AW47/AX47)</f>
        <v>#DIV/0!</v>
      </c>
    </row>
    <row r="48" spans="24:51" ht="12.75">
      <c r="X48" s="45"/>
      <c r="AT48" s="44"/>
      <c r="AU48" s="44"/>
      <c r="AV48" s="44"/>
      <c r="AW48" s="44"/>
      <c r="AX48" s="44"/>
      <c r="AY48" s="54"/>
    </row>
    <row r="49" spans="24:51" ht="12.75">
      <c r="X49" s="45"/>
      <c r="AT49" s="44"/>
      <c r="AU49" s="44"/>
      <c r="AV49" s="44"/>
      <c r="AW49" s="44"/>
      <c r="AX49" s="44"/>
      <c r="AY49" s="54"/>
    </row>
    <row r="50" spans="24:51" ht="12.75">
      <c r="X50" s="45"/>
      <c r="AT50" s="44"/>
      <c r="AU50" s="44"/>
      <c r="AV50" s="44"/>
      <c r="AW50" s="44"/>
      <c r="AX50" s="44"/>
      <c r="AY50" s="54"/>
    </row>
    <row r="51" spans="24:51" ht="12.75">
      <c r="X51" s="45"/>
      <c r="AT51" s="44"/>
      <c r="AU51" s="44"/>
      <c r="AV51" s="44"/>
      <c r="AW51" s="44"/>
      <c r="AX51" s="44"/>
      <c r="AY51" s="54"/>
    </row>
    <row r="52" spans="24:51" ht="12.75">
      <c r="X52" s="45"/>
      <c r="AT52" s="44"/>
      <c r="AU52" s="44"/>
      <c r="AV52" s="44"/>
      <c r="AW52" s="44"/>
      <c r="AX52" s="44"/>
      <c r="AY52" s="54"/>
    </row>
    <row r="53" spans="24:51" ht="12.75">
      <c r="X53" s="45"/>
      <c r="AT53" s="44"/>
      <c r="AU53" s="44"/>
      <c r="AV53" s="44"/>
      <c r="AW53" s="44"/>
      <c r="AX53" s="44"/>
      <c r="AY53" s="54"/>
    </row>
    <row r="54" spans="24:51" ht="12.75">
      <c r="X54" s="45"/>
      <c r="AT54" s="44"/>
      <c r="AU54" s="44"/>
      <c r="AV54" s="44"/>
      <c r="AW54" s="44"/>
      <c r="AX54" s="44"/>
      <c r="AY54" s="54"/>
    </row>
    <row r="55" spans="24:51" ht="12.75">
      <c r="X55" s="45"/>
      <c r="AT55" s="44"/>
      <c r="AU55" s="44"/>
      <c r="AV55" s="44"/>
      <c r="AW55" s="44"/>
      <c r="AX55" s="44"/>
      <c r="AY55" s="54"/>
    </row>
    <row r="56" spans="24:51" ht="12.75">
      <c r="X56" s="45"/>
      <c r="AT56" s="44"/>
      <c r="AU56" s="44"/>
      <c r="AV56" s="44"/>
      <c r="AW56" s="44"/>
      <c r="AX56" s="44"/>
      <c r="AY56" s="54"/>
    </row>
    <row r="57" spans="24:51" ht="12.75">
      <c r="X57" s="45"/>
      <c r="AT57" s="44"/>
      <c r="AU57" s="44"/>
      <c r="AV57" s="44"/>
      <c r="AW57" s="44"/>
      <c r="AX57" s="44"/>
      <c r="AY57" s="54"/>
    </row>
    <row r="58" spans="24:51" ht="12.75">
      <c r="X58" s="45"/>
      <c r="AT58" s="44"/>
      <c r="AU58" s="44"/>
      <c r="AV58" s="44"/>
      <c r="AW58" s="44"/>
      <c r="AX58" s="44"/>
      <c r="AY58" s="54"/>
    </row>
    <row r="59" spans="24:51" ht="12.75">
      <c r="X59" s="45"/>
      <c r="AT59" s="44"/>
      <c r="AU59" s="44"/>
      <c r="AV59" s="44"/>
      <c r="AW59" s="44"/>
      <c r="AX59" s="44"/>
      <c r="AY59" s="54"/>
    </row>
    <row r="60" spans="24:51" ht="12.75">
      <c r="X60" s="45"/>
      <c r="AT60" s="44"/>
      <c r="AU60" s="44"/>
      <c r="AV60" s="44"/>
      <c r="AW60" s="44"/>
      <c r="AX60" s="44"/>
      <c r="AY60" s="54"/>
    </row>
    <row r="61" spans="24:51" ht="12.75">
      <c r="X61" s="45"/>
      <c r="AT61" s="44"/>
      <c r="AU61" s="44"/>
      <c r="AV61" s="44"/>
      <c r="AW61" s="44"/>
      <c r="AX61" s="44"/>
      <c r="AY61" s="54"/>
    </row>
    <row r="62" spans="24:51" ht="12.75">
      <c r="X62" s="45"/>
      <c r="AT62" s="44"/>
      <c r="AU62" s="44"/>
      <c r="AV62" s="44"/>
      <c r="AW62" s="44"/>
      <c r="AX62" s="44"/>
      <c r="AY62" s="54"/>
    </row>
    <row r="63" spans="24:51" ht="12.75">
      <c r="X63" s="45"/>
      <c r="AT63" s="44"/>
      <c r="AU63" s="44"/>
      <c r="AV63" s="44"/>
      <c r="AW63" s="44"/>
      <c r="AX63" s="44"/>
      <c r="AY63" s="54"/>
    </row>
    <row r="64" spans="24:51" ht="12.75">
      <c r="X64" s="45"/>
      <c r="AT64" s="44"/>
      <c r="AU64" s="44"/>
      <c r="AV64" s="44"/>
      <c r="AW64" s="44"/>
      <c r="AX64" s="44"/>
      <c r="AY64" s="54"/>
    </row>
    <row r="65" spans="24:51" ht="12.75">
      <c r="X65" s="45"/>
      <c r="AT65" s="44"/>
      <c r="AU65" s="44"/>
      <c r="AV65" s="44"/>
      <c r="AW65" s="44"/>
      <c r="AX65" s="44"/>
      <c r="AY65" s="54"/>
    </row>
    <row r="66" spans="24:51" ht="12.75">
      <c r="X66" s="45"/>
      <c r="AT66" s="44"/>
      <c r="AU66" s="44"/>
      <c r="AV66" s="44"/>
      <c r="AW66" s="44"/>
      <c r="AX66" s="44"/>
      <c r="AY66" s="54"/>
    </row>
    <row r="67" spans="24:51" ht="12.75">
      <c r="X67" s="45"/>
      <c r="AT67" s="44"/>
      <c r="AU67" s="44"/>
      <c r="AV67" s="44"/>
      <c r="AW67" s="44"/>
      <c r="AX67" s="44"/>
      <c r="AY67" s="54"/>
    </row>
    <row r="68" spans="45:51" ht="12.75">
      <c r="AS68" s="44"/>
      <c r="AT68" s="44"/>
      <c r="AU68" s="44"/>
      <c r="AV68" s="44"/>
      <c r="AW68" s="44"/>
      <c r="AX68" s="44"/>
      <c r="AY68" s="54"/>
    </row>
    <row r="69" spans="45:51" ht="12.75">
      <c r="AS69" s="44"/>
      <c r="AT69" s="44"/>
      <c r="AU69" s="44"/>
      <c r="AV69" s="44"/>
      <c r="AW69" s="44"/>
      <c r="AX69" s="44"/>
      <c r="AY69" s="54"/>
    </row>
    <row r="70" spans="45:51" ht="12.75">
      <c r="AS70" s="44"/>
      <c r="AT70" s="44"/>
      <c r="AU70" s="44"/>
      <c r="AV70" s="44"/>
      <c r="AW70" s="44"/>
      <c r="AX70" s="44"/>
      <c r="AY70" s="54"/>
    </row>
    <row r="71" spans="45:51" ht="12.75">
      <c r="AS71" s="44"/>
      <c r="AT71" s="44"/>
      <c r="AU71" s="44"/>
      <c r="AV71" s="44"/>
      <c r="AW71" s="44"/>
      <c r="AX71" s="44"/>
      <c r="AY71" s="54"/>
    </row>
    <row r="72" spans="45:51" ht="12.75">
      <c r="AS72" s="44"/>
      <c r="AT72" s="44"/>
      <c r="AU72" s="44"/>
      <c r="AV72" s="44"/>
      <c r="AW72" s="44"/>
      <c r="AX72" s="44"/>
      <c r="AY72" s="54"/>
    </row>
    <row r="73" spans="45:51" ht="12.75">
      <c r="AS73" s="44"/>
      <c r="AT73" s="44"/>
      <c r="AU73" s="44"/>
      <c r="AV73" s="44"/>
      <c r="AW73" s="44"/>
      <c r="AX73" s="44"/>
      <c r="AY73" s="54"/>
    </row>
    <row r="74" spans="45:51" ht="12.75">
      <c r="AS74" s="44"/>
      <c r="AT74" s="44"/>
      <c r="AU74" s="44"/>
      <c r="AV74" s="44"/>
      <c r="AW74" s="44"/>
      <c r="AX74" s="44"/>
      <c r="AY74" s="54"/>
    </row>
    <row r="75" spans="45:51" ht="12.75">
      <c r="AS75" s="44"/>
      <c r="AT75" s="44"/>
      <c r="AU75" s="44"/>
      <c r="AV75" s="44"/>
      <c r="AW75" s="44"/>
      <c r="AX75" s="44"/>
      <c r="AY75" s="54"/>
    </row>
    <row r="76" spans="45:51" ht="12.75">
      <c r="AS76" s="44"/>
      <c r="AT76" s="44"/>
      <c r="AU76" s="44"/>
      <c r="AV76" s="44"/>
      <c r="AW76" s="44"/>
      <c r="AX76" s="44"/>
      <c r="AY76" s="54"/>
    </row>
    <row r="77" spans="45:50" ht="12.75">
      <c r="AS77" s="44"/>
      <c r="AT77" s="44"/>
      <c r="AU77" s="44"/>
      <c r="AV77" s="44"/>
      <c r="AW77" s="44"/>
      <c r="AX77" s="44"/>
    </row>
    <row r="78" ht="12.75">
      <c r="AX78" s="44"/>
    </row>
    <row r="79" ht="12.75">
      <c r="AX79" s="44"/>
    </row>
    <row r="80" ht="12.75">
      <c r="AX80" s="44"/>
    </row>
  </sheetData>
  <sheetProtection/>
  <conditionalFormatting sqref="E4:AR47">
    <cfRule type="cellIs" priority="14" dxfId="10" operator="greaterThan" stopIfTrue="1">
      <formula>199</formula>
    </cfRule>
  </conditionalFormatting>
  <conditionalFormatting sqref="O4:AR47">
    <cfRule type="cellIs" priority="13" dxfId="11" operator="greaterThan" stopIfTrue="1">
      <formula>199</formula>
    </cfRule>
  </conditionalFormatting>
  <conditionalFormatting sqref="AY47 AY4:AY43">
    <cfRule type="cellIs" priority="10" dxfId="11" operator="greaterThan" stopIfTrue="1">
      <formula>199.99</formula>
    </cfRule>
    <cfRule type="cellIs" priority="11" dxfId="11" operator="greaterThan" stopIfTrue="1">
      <formula>"199.99"</formula>
    </cfRule>
  </conditionalFormatting>
  <conditionalFormatting sqref="AY46">
    <cfRule type="cellIs" priority="8" dxfId="11" operator="greaterThan" stopIfTrue="1">
      <formula>199.99</formula>
    </cfRule>
    <cfRule type="cellIs" priority="9" dxfId="11" operator="greaterThan" stopIfTrue="1">
      <formula>"199.99"</formula>
    </cfRule>
  </conditionalFormatting>
  <conditionalFormatting sqref="AY45">
    <cfRule type="cellIs" priority="6" dxfId="11" operator="greaterThan" stopIfTrue="1">
      <formula>199.99</formula>
    </cfRule>
    <cfRule type="cellIs" priority="7" dxfId="11" operator="greaterThan" stopIfTrue="1">
      <formula>"199.99"</formula>
    </cfRule>
  </conditionalFormatting>
  <conditionalFormatting sqref="AY44">
    <cfRule type="cellIs" priority="4" dxfId="11" operator="greaterThan" stopIfTrue="1">
      <formula>199.99</formula>
    </cfRule>
    <cfRule type="cellIs" priority="5" dxfId="11" operator="greaterThan" stopIfTrue="1">
      <formula>"199.99"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84" r:id="rId1"/>
  <headerFooter alignWithMargins="0">
    <oddHeader>&amp;C&amp;"Arial,Normal"&amp;16
LLIGA CATALANA DE BOWLING 2019-2020
 DIVISIÓ D'HONOR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</cp:lastModifiedBy>
  <cp:lastPrinted>2020-02-03T16:22:56Z</cp:lastPrinted>
  <dcterms:created xsi:type="dcterms:W3CDTF">1999-10-03T14:06:37Z</dcterms:created>
  <dcterms:modified xsi:type="dcterms:W3CDTF">2020-09-07T12:12:27Z</dcterms:modified>
  <cp:category/>
  <cp:version/>
  <cp:contentType/>
  <cp:contentStatus/>
</cp:coreProperties>
</file>